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lients\County of San Joaquin\Waterfix\County's Part 1 Rebuttal Case\Exhibits\"/>
    </mc:Choice>
  </mc:AlternateContent>
  <bookViews>
    <workbookView xWindow="8325" yWindow="375" windowWidth="8985" windowHeight="8565"/>
  </bookViews>
  <sheets>
    <sheet name="ImageIndex" sheetId="5" r:id="rId1"/>
    <sheet name="Sheet1" sheetId="4" r:id="rId2"/>
  </sheets>
  <definedNames>
    <definedName name="_xlnm._FilterDatabase" localSheetId="0" hidden="1">ImageIndex!$A$2:$AA$78</definedName>
  </definedNames>
  <calcPr calcId="162913"/>
</workbook>
</file>

<file path=xl/calcChain.xml><?xml version="1.0" encoding="utf-8"?>
<calcChain xmlns="http://schemas.openxmlformats.org/spreadsheetml/2006/main">
  <c r="H21" i="5" l="1"/>
  <c r="H28" i="5"/>
  <c r="H55" i="5"/>
  <c r="H25" i="5"/>
  <c r="H62" i="5"/>
  <c r="H18" i="5"/>
  <c r="H68" i="5" l="1"/>
  <c r="H53" i="5"/>
  <c r="H38" i="5"/>
  <c r="H36" i="5" l="1"/>
  <c r="H44" i="5" l="1"/>
  <c r="H39" i="5" l="1"/>
  <c r="H9" i="5" l="1"/>
  <c r="H3" i="5"/>
  <c r="H78" i="5" l="1"/>
  <c r="H76" i="5"/>
  <c r="H75" i="5"/>
  <c r="H77" i="5"/>
  <c r="H73" i="5"/>
  <c r="H72" i="5"/>
  <c r="H74" i="5"/>
  <c r="H67" i="5"/>
  <c r="H69" i="5"/>
  <c r="H70" i="5"/>
  <c r="H71" i="5"/>
  <c r="H61" i="5"/>
  <c r="H66" i="5"/>
  <c r="H63" i="5"/>
  <c r="H64" i="5"/>
  <c r="H65" i="5"/>
  <c r="H52" i="5"/>
  <c r="H50" i="5"/>
  <c r="H54" i="5"/>
  <c r="H56" i="5"/>
  <c r="H49" i="5"/>
  <c r="H51" i="5"/>
  <c r="H60" i="5"/>
  <c r="H57" i="5"/>
  <c r="H58" i="5"/>
  <c r="H59" i="5"/>
  <c r="H19" i="5"/>
  <c r="H34" i="5"/>
  <c r="H31" i="5"/>
  <c r="H16" i="5"/>
  <c r="H46" i="5"/>
  <c r="H13" i="5"/>
  <c r="H17" i="5"/>
  <c r="H27" i="5"/>
  <c r="H20" i="5"/>
  <c r="H23" i="5"/>
  <c r="H24" i="5"/>
  <c r="H26" i="5"/>
  <c r="H22" i="5"/>
  <c r="H14" i="5"/>
  <c r="H15" i="5"/>
  <c r="H33" i="5"/>
  <c r="H29" i="5"/>
  <c r="H30" i="5"/>
  <c r="H35" i="5"/>
  <c r="H42" i="5"/>
  <c r="H43" i="5"/>
  <c r="H37" i="5"/>
  <c r="H40" i="5"/>
  <c r="H41" i="5"/>
  <c r="H47" i="5"/>
  <c r="H48" i="5"/>
  <c r="H45" i="5"/>
  <c r="H12" i="5"/>
  <c r="H7" i="5"/>
  <c r="H8" i="5"/>
  <c r="H10" i="5"/>
  <c r="H11" i="5"/>
  <c r="H5" i="5"/>
  <c r="H4" i="5"/>
  <c r="H6" i="5"/>
  <c r="H32" i="5"/>
</calcChain>
</file>

<file path=xl/sharedStrings.xml><?xml version="1.0" encoding="utf-8"?>
<sst xmlns="http://schemas.openxmlformats.org/spreadsheetml/2006/main" count="785" uniqueCount="431">
  <si>
    <t>County</t>
  </si>
  <si>
    <t xml:space="preserve"> Section</t>
  </si>
  <si>
    <t xml:space="preserve"> Tract</t>
  </si>
  <si>
    <t xml:space="preserve"> Log Number</t>
  </si>
  <si>
    <t xml:space="preserve"> Image Filename</t>
  </si>
  <si>
    <t xml:space="preserve"> Hyperlink to Image</t>
  </si>
  <si>
    <t>SAC34</t>
  </si>
  <si>
    <t>04N04E</t>
  </si>
  <si>
    <t>50119053.tif</t>
  </si>
  <si>
    <t>50119055.tif</t>
  </si>
  <si>
    <t>50119056.tif</t>
  </si>
  <si>
    <t>50119057.tif</t>
  </si>
  <si>
    <t>50119058.tif</t>
  </si>
  <si>
    <t>05N04E</t>
  </si>
  <si>
    <t>50121019.tif</t>
  </si>
  <si>
    <t>50121020.tif</t>
  </si>
  <si>
    <t>50121027.tif</t>
  </si>
  <si>
    <t>50121043.tif</t>
  </si>
  <si>
    <t>50121054.tif</t>
  </si>
  <si>
    <t>50121063.tif</t>
  </si>
  <si>
    <t>00000F69.TIF</t>
  </si>
  <si>
    <t>06N04E</t>
  </si>
  <si>
    <t>50140002.tif</t>
  </si>
  <si>
    <t>50140006.tif</t>
  </si>
  <si>
    <t>50140008.tif</t>
  </si>
  <si>
    <t>50140013.tif</t>
  </si>
  <si>
    <t>50140014.tif</t>
  </si>
  <si>
    <t>50140015.tif</t>
  </si>
  <si>
    <t>50140017.tif</t>
  </si>
  <si>
    <t>50140020.tif</t>
  </si>
  <si>
    <t>50140021.tif</t>
  </si>
  <si>
    <t>34-094</t>
  </si>
  <si>
    <t>50140022.tif</t>
  </si>
  <si>
    <t>50140024.tif</t>
  </si>
  <si>
    <t>50140026.tif</t>
  </si>
  <si>
    <t>50140031.tif</t>
  </si>
  <si>
    <t>50140033.tif</t>
  </si>
  <si>
    <t>50140035.tif</t>
  </si>
  <si>
    <t>50140036.tif</t>
  </si>
  <si>
    <t>50140037.tif</t>
  </si>
  <si>
    <t>50140038.tif</t>
  </si>
  <si>
    <t>34-095</t>
  </si>
  <si>
    <t>50140040.tif</t>
  </si>
  <si>
    <t>50140041.tif</t>
  </si>
  <si>
    <t>50140069.tif</t>
  </si>
  <si>
    <t>00000F92.TIF</t>
  </si>
  <si>
    <t>0009934E.TIF</t>
  </si>
  <si>
    <t>00097581.TIF</t>
  </si>
  <si>
    <t>00097582.TIF</t>
  </si>
  <si>
    <t>00097587.TIF</t>
  </si>
  <si>
    <t>00014ECF.TIF</t>
  </si>
  <si>
    <t>00112BD7.TIF</t>
  </si>
  <si>
    <t>DOCU00000174_020.pdf</t>
  </si>
  <si>
    <t>07N04E</t>
  </si>
  <si>
    <t>50141124.tif</t>
  </si>
  <si>
    <t>50141125.tif</t>
  </si>
  <si>
    <t>50141126.tif</t>
  </si>
  <si>
    <t>50141127.tif</t>
  </si>
  <si>
    <t>50141135.tif</t>
  </si>
  <si>
    <t>50141136.tif</t>
  </si>
  <si>
    <t>000274DB.TIF</t>
  </si>
  <si>
    <t>000991B6.TIF</t>
  </si>
  <si>
    <t>0009763E.TIF</t>
  </si>
  <si>
    <t>00112C6D.TIF</t>
  </si>
  <si>
    <t>SJ39</t>
  </si>
  <si>
    <t>01N04E</t>
  </si>
  <si>
    <t>50066008.tif</t>
  </si>
  <si>
    <t>50066009.tif</t>
  </si>
  <si>
    <t>50066014.tif</t>
  </si>
  <si>
    <t>01S04E</t>
  </si>
  <si>
    <t>50182002.tif</t>
  </si>
  <si>
    <t>39-1171</t>
  </si>
  <si>
    <t>50182004.tif</t>
  </si>
  <si>
    <t>00055587.TIF</t>
  </si>
  <si>
    <t>02N04E</t>
  </si>
  <si>
    <t>39-265</t>
  </si>
  <si>
    <t>50149008.tif</t>
  </si>
  <si>
    <t>39-266</t>
  </si>
  <si>
    <t>50149009.tif</t>
  </si>
  <si>
    <t>50149028.tif</t>
  </si>
  <si>
    <t>50149039.tif</t>
  </si>
  <si>
    <t>03N04E</t>
  </si>
  <si>
    <t>50210016.tif</t>
  </si>
  <si>
    <t>50210018.tif</t>
  </si>
  <si>
    <t>000804D0.TIF</t>
  </si>
  <si>
    <t>50104002.tif</t>
  </si>
  <si>
    <t>50104003.tif</t>
  </si>
  <si>
    <t>000146F2.TIF</t>
  </si>
  <si>
    <t>50100348.tif</t>
  </si>
  <si>
    <t>Community</t>
  </si>
  <si>
    <t>CountyCode</t>
  </si>
  <si>
    <t>Tract</t>
  </si>
  <si>
    <t>WaterUse</t>
  </si>
  <si>
    <t>STOCKTON</t>
  </si>
  <si>
    <t>San Joaquin</t>
  </si>
  <si>
    <t>Domestic</t>
  </si>
  <si>
    <t>BACON ISLAND</t>
  </si>
  <si>
    <t>J</t>
  </si>
  <si>
    <t>K</t>
  </si>
  <si>
    <t>R</t>
  </si>
  <si>
    <t>Public supply</t>
  </si>
  <si>
    <t>E</t>
  </si>
  <si>
    <t>F</t>
  </si>
  <si>
    <t>STEAMBOAT SLOUGH</t>
  </si>
  <si>
    <t>Sacramento</t>
  </si>
  <si>
    <t>DEAD HORSE ISLAND</t>
  </si>
  <si>
    <t>WALNUT GROVE</t>
  </si>
  <si>
    <t>C</t>
  </si>
  <si>
    <t>Industrial</t>
  </si>
  <si>
    <t>14743 WALNUT GROVE / THORNTON RD</t>
  </si>
  <si>
    <t>SACRAMENTO</t>
  </si>
  <si>
    <t>13955 WALNUT GROVE RD</t>
  </si>
  <si>
    <t>Irrigation</t>
  </si>
  <si>
    <t>COURTLAND</t>
  </si>
  <si>
    <t>1040 Lambert Rd</t>
  </si>
  <si>
    <t>H</t>
  </si>
  <si>
    <t>N</t>
  </si>
  <si>
    <t>HOOD</t>
  </si>
  <si>
    <t>P</t>
  </si>
  <si>
    <t>1201 LAMBERT RD</t>
  </si>
  <si>
    <t>9341 RIVER RD</t>
  </si>
  <si>
    <t>8889 RIVER RD</t>
  </si>
  <si>
    <t>9005 RIVER RD</t>
  </si>
  <si>
    <t>FREEPORT</t>
  </si>
  <si>
    <t>Misc Data</t>
  </si>
  <si>
    <t xml:space="preserve">Domestic </t>
  </si>
  <si>
    <t>Questionable: 2.5" domestic</t>
  </si>
  <si>
    <t xml:space="preserve">6 5/8" industrial well </t>
  </si>
  <si>
    <t>6 5/8" public well 86'</t>
  </si>
  <si>
    <t>Herzog Rd.</t>
  </si>
  <si>
    <t>6" Domestic 315'</t>
  </si>
  <si>
    <t>6" Domestic 320'</t>
  </si>
  <si>
    <t>14" irrigation, 136'</t>
  </si>
  <si>
    <t>3" domestic, 105'</t>
  </si>
  <si>
    <t>If within distance of beginning: Lat/long estimated: Exact location could not be determined (2 miles north of Hood), but based on data, wherever it falls, it is within .5 miles of the tunnel/intake route, 3" Domestic well, 189'</t>
  </si>
  <si>
    <t>Lat/long estimated: Exact location could not be determined (1 mile north of Hood), but based on data, wherever it falls, it is within .5 miles of the tunnel/intake route, 6 5/8 Domestic well, 164'</t>
  </si>
  <si>
    <t>Lat/long estimated: Exact location could not be determined (1 mile north of Hood), but based on data, wherever it falls, it is within .5 miles of the tunnel/intake route,4" domestic, 175'</t>
  </si>
  <si>
    <t>12-18" New municipal well, 340'</t>
  </si>
  <si>
    <t>12-16" New municipal well, 205'</t>
  </si>
  <si>
    <t xml:space="preserve">6 5/8" domestic well, 160' </t>
  </si>
  <si>
    <t>domestic well, 180'</t>
  </si>
  <si>
    <t>8 5/8" domestic &amp; irrigation well, 140'</t>
  </si>
  <si>
    <t>8 5/8" public well, 168'</t>
  </si>
  <si>
    <t>3" domestic well, 132'</t>
  </si>
  <si>
    <t>under intakes, 0.35 and 0.67 miles from tunnels, 6 5/8" irrigation well, 80.5</t>
  </si>
  <si>
    <t>deepening irrigation well to 168'</t>
  </si>
  <si>
    <t xml:space="preserve">6 5/8" domestic well, 198' </t>
  </si>
  <si>
    <t>3" domestic well, 126'</t>
  </si>
  <si>
    <t>3" domestic well, 142'</t>
  </si>
  <si>
    <t>3" domestic well, 190'</t>
  </si>
  <si>
    <t>3" domestic well, 178'</t>
  </si>
  <si>
    <t>6 5/8" new domestic well, 281' &amp; 1 well destruction</t>
  </si>
  <si>
    <t>2.5" domestic well, 165'</t>
  </si>
  <si>
    <t xml:space="preserve">68' - good water, 3" diameter, 85 yards from farm house: Questionable: 3" domestic, 124' </t>
  </si>
  <si>
    <t>KCRA well for tower to 2.5" domestic well, 233', ~0.76 mi</t>
  </si>
  <si>
    <t>6 58 domestic well, 319'</t>
  </si>
  <si>
    <t>962 Lambert Rd</t>
  </si>
  <si>
    <t>6" domestic well, 175'</t>
  </si>
  <si>
    <t>6" domestic well, 120'</t>
  </si>
  <si>
    <t>6" domestic well, 235'</t>
  </si>
  <si>
    <t>8" domestic well, 184'</t>
  </si>
  <si>
    <t>12231 River Rd</t>
  </si>
  <si>
    <t>6" irrigation well, 109'</t>
  </si>
  <si>
    <t>6 5/8 deepening domestic well, 261'</t>
  </si>
  <si>
    <t>11003 HWY 160</t>
  </si>
  <si>
    <t>1125 HOOD FRANKLIN RD</t>
  </si>
  <si>
    <t>6 5/8" Deepen public well, 175'</t>
  </si>
  <si>
    <t>8 1/2" irrigation well, 326'</t>
  </si>
  <si>
    <t>575 LAMBERT RD</t>
  </si>
  <si>
    <t>6 5/8" domestic well, 155'</t>
  </si>
  <si>
    <t>8741 RIVER RD</t>
  </si>
  <si>
    <t>deepening of 6 5/8" domestic well, 154'</t>
  </si>
  <si>
    <t>8751 RIVER RD</t>
  </si>
  <si>
    <t>8780 RIVER RD</t>
  </si>
  <si>
    <t>3" domestic well, 124'</t>
  </si>
  <si>
    <t>8697 RIVER RD</t>
  </si>
  <si>
    <t>6 5/8" domestic well, 200'</t>
  </si>
  <si>
    <t>1307 SCRIBNER RD</t>
  </si>
  <si>
    <t>8 domestic well, 140'</t>
  </si>
  <si>
    <t>new and destruction, 6 5/8" domestic well, 138'</t>
  </si>
  <si>
    <t>SCRIBNER RD</t>
  </si>
  <si>
    <t>8800 RIVER RD</t>
  </si>
  <si>
    <t>14" domestic well, 190"</t>
  </si>
  <si>
    <t xml:space="preserve">10 3/4" domestic well, 227' </t>
  </si>
  <si>
    <t>8 5/8" domestic well, 152'</t>
  </si>
  <si>
    <t>12 1/4 domestic well, 152'</t>
  </si>
  <si>
    <t>Bacon Island Camp 12</t>
  </si>
  <si>
    <t>2275 N Bacon Island</t>
  </si>
  <si>
    <t xml:space="preserve">746 LAMBERT RD  </t>
  </si>
  <si>
    <t>00097581pic</t>
  </si>
  <si>
    <t>10250 River RD</t>
  </si>
  <si>
    <t>Woodward Island Camp #5</t>
  </si>
  <si>
    <t>6" domestic well, 100'</t>
  </si>
  <si>
    <t>Physical Address</t>
  </si>
  <si>
    <t>Google URL</t>
  </si>
  <si>
    <t>Lat</t>
  </si>
  <si>
    <t>Long</t>
  </si>
  <si>
    <t>Steamboat Slough - E. Walkers Ferry</t>
  </si>
  <si>
    <t>https://www.google.com/maps/place/11003+CA-160,+Courtland,+CA+95615/@38.355793,-121.5285067,15z/data=!4m5!3m4!1s0x809ac9e69d3d888f:0x75a68f50095c697f!8m2!3d38.355793!4d-121.519752</t>
  </si>
  <si>
    <t>Barry Farm Supply</t>
  </si>
  <si>
    <t>https://www.google.com/maps/place/Crop+Production+Services+Inc/@38.2339741,-121.5181725,17z/data=!3m1!4b1!4m5!3m4!1s0x809ab1a2bdaf26b5:0x5cf473f5036e98c8!8m2!3d38.2339741!4d-121.5159785</t>
  </si>
  <si>
    <t>https://www.google.com/maps/place/1401+S+Bacon+Island+Rd,+Stockton,+CA+95219/@37.9479431,-121.5395292,1668m/data=!3m1!1e3!4m13!1m7!3m6!1s0x809001476f072225:0xbac44e025b7055e1!2sBacon+Island!3b1!8m2!3d37.9765897!4d-121.5521738!3m4!1s0x809004093fec8cd9:0xbd881ebe9b771327!8m2!3d37.9473901!4d-121.5355946!6m1!1e1</t>
  </si>
  <si>
    <t>Addresses 1401 - 2900 S. Bacon Rd. show up as one group; 6" domestic well, 178"</t>
  </si>
  <si>
    <t>Addresses 1401 - 2900 S. Bacon Rd. show up as one group; 6" domestic well, 182"</t>
  </si>
  <si>
    <t>https://www.google.com/maps/place/37%C2%B054'53.4%22N+121%C2%B032'37.1%22W/@37.91483,-121.5442899,241m/data=!3m2!1e3!4b1!4m5!3m4!1s0x0:0x0!8m2!3d37.91483!4d-121.543639</t>
  </si>
  <si>
    <t>https://www.google.com/maps/place/13955+W+Walnut+Grove+Rd,+Walnut+Grove,+CA+95690/@38.2269409,-121.4917787,808m/data=!3m2!1e3!4b1!4m5!3m4!1s0x809ab04ae6645ee5:0xc61ca53c687daa56!8m2!3d38.2269409!4d-121.48959</t>
  </si>
  <si>
    <t>6" domestic, public well, 105'</t>
  </si>
  <si>
    <t>Serale Farms - Bonetti Rd. Union Island</t>
  </si>
  <si>
    <t>Union Island, STOCKTON</t>
  </si>
  <si>
    <t>https://www.google.com/maps/place/37%C2%B052'09.9%22N+121%C2%B031'57.0%22W/@37.869425,-121.5330392,203m/data=!3m2!1e3!4b1!4m5!3m4!1s0x0:0x0!8m2!3d37.869425!4d-121.532492</t>
  </si>
  <si>
    <t>Dead Horse Island</t>
  </si>
  <si>
    <t>8" Domestic well, 108'</t>
  </si>
  <si>
    <t>New 8" Domestic well, 85'</t>
  </si>
  <si>
    <t>New 2" Domestic well, 166'</t>
  </si>
  <si>
    <t>Bacon Island - by Wagner headquarters</t>
  </si>
  <si>
    <t>Byron</t>
  </si>
  <si>
    <t>Clifton Ct Rd- 21334 W Hwy 4</t>
  </si>
  <si>
    <t>King Island Resort, New 8" Public well, 80'</t>
  </si>
  <si>
    <t>New 6" Domestic well, 80'</t>
  </si>
  <si>
    <t>MANDEVILLE ISLAND</t>
  </si>
  <si>
    <t>Rd on levee, 1.5 mi west of Mandeville Ferry</t>
  </si>
  <si>
    <t>New 6" Domestic well, 90'</t>
  </si>
  <si>
    <t>Bacon Island, 2 mi north of bridge</t>
  </si>
  <si>
    <t>New 6" Domestic well, 61'</t>
  </si>
  <si>
    <t>New 6" Domestic well, 115'</t>
  </si>
  <si>
    <t>Bacon Island, Bacon Island Rd 1 mi north of bridge, camp 9</t>
  </si>
  <si>
    <t>Hwy 12 (2 mi west of Terminous Bridge)</t>
  </si>
  <si>
    <t>New 3" domestic well, 90'</t>
  </si>
  <si>
    <t>VENICE ISLAND, 2.5 mi from ferry</t>
  </si>
  <si>
    <t>New 6" domestic well, 51'</t>
  </si>
  <si>
    <t>THORNTON</t>
  </si>
  <si>
    <t>New 8" domestic well, 84'</t>
  </si>
  <si>
    <t>G</t>
  </si>
  <si>
    <t>New Hope Landing, Thornton</t>
  </si>
  <si>
    <t>14560 Walnut Grove-Thornton Rd.</t>
  </si>
  <si>
    <t>(2)  Herzog Rd</t>
  </si>
  <si>
    <t>Pacific Fruit Farms</t>
  </si>
  <si>
    <t>1/2 mi east of Snodgrass Slough</t>
  </si>
  <si>
    <t>Pacific Fruit Farms Rt 1, along Steamboat Slough on Grand Island</t>
  </si>
  <si>
    <t>ODELLS PUMP &amp; MOTOR 1650 Levee rd</t>
  </si>
  <si>
    <t>https://www.google.com/maps/place/38%C2%B013'30.9%22N+121%C2%B030'16.1%22W/@38.225246,-121.5050729,224m/data=!3m2!1e3!4b1!4m5!3m4!1s0x0:0x0!8m2!3d38.225246!4d-121.504466</t>
  </si>
  <si>
    <t>https://www.google.com/maps/place/38%C2%B013'47.7%22N+121%C2%B030'53.0%22W/@38.229922,-121.5152582,202m/data=!3m2!1e3!4b1!4m5!3m4!1s0x0:0x0!8m2!3d38.229922!4d-121.514711</t>
  </si>
  <si>
    <t>https://www.google.com/maps/place/38%C2%B013'28.0%22N+121%C2%B030'27.5%22W/@38.22445,-121.5081912,202m/data=!3m2!1e3!4b1!4m5!3m4!1s0x0:0x0!8m2!3d38.22445!4d-121.507644</t>
  </si>
  <si>
    <t>https://www.google.com/maps/place/38%C2%B018'34.4%22N+121%C2%B030'59.2%22W/@38.309546,-121.5169982,202m/data=!3m2!1e3!4b1!4m5!3m4!1s0x0:0x0!8m2!3d38.309546!4d-121.516451</t>
  </si>
  <si>
    <t>https://www.google.com/maps/place/38%C2%B018'34.4%22N+121%C2%B030'59.2%22W/@38.309546,-121.5169982,202m/data=!3m2!1e3!4b1!4m5!3m4!1s0x0:0x0!8m2!3d38.309546!4d-121.516452</t>
  </si>
  <si>
    <t>12960 CA-160, Courtland, CA 95615, this places it in the middle of the hwy 160, but Richards Rd does not register as a road, 2.5" domestic, 290'</t>
  </si>
  <si>
    <t>https://www.google.com/maps/place/38%C2%B019'54.9%22N+121%C2%B034'11.1%22W/@38.331904,-121.5706275,320m/data=!3m2!1e3!4b1!4m5!3m4!1s0x0:0x0!8m2!3d38.331904!4d-121.569759</t>
  </si>
  <si>
    <t>https://www.google.com/maps/place/38%C2%B017'54.0%22N+121%C2%B026'55.3%22W/@38.298347,-121.4492462,202m/data=!3m2!1e3!4b1!4m5!3m4!1s0x0:0x0!8m2!3d38.298347!4d-121.448699</t>
  </si>
  <si>
    <t>https://www.google.com/maps/place/38%C2%B017'27.5%22N+121%C2%B034'56.5%22W/@38.290976,-121.5829032,202m/data=!3m2!1e3!4b1!4m5!3m4!1s0x0:0x0!8m2!3d38.290976!4d-121.582356</t>
  </si>
  <si>
    <t>https://www.google.com/maps/place/38%C2%B014'50.8%22N+121%C2%B030'08.8%22W/@38.24743,-121.5029932,202m/data=!3m2!1e3!4b1!4m5!3m4!1s0x0:0x0!8m2!3d38.24743!4d-121.502446</t>
  </si>
  <si>
    <t>https://www.google.com/maps/place/38%C2%B018'44.3%22N+121%C2%B028'59.0%22W/@38.312316,-121.4837295,251m/data=!3m2!1e3!4b1!4m5!3m4!1s0x0:0x0!8m2!3d38.312316!4d-121.483048</t>
  </si>
  <si>
    <t>Address not exact, 1040 comes up in the middle of the road, based on surrounding addresses and description, 6" Domestic, 236'</t>
  </si>
  <si>
    <t>https://www.google.com/maps/place/38%C2%B021'20.4%22N+121%C2%B031'12.7%22W/@38.355664,-121.5207272,202m/data=!3m2!1e3!4b1!4m5!3m4!1s0x0:0x0!8m2!3d38.355664!4d-121.52018</t>
  </si>
  <si>
    <t>Lauffer rd</t>
  </si>
  <si>
    <t>https://www.google.com/maps/place/38%C2%B014'16.8%22N+121%C2%B029'08.0%22W/@38.238001,-121.4860892,202m/data=!3m2!1e3!4b1!4m5!3m4!1s0x0:0x0!8m2!3d38.238001!4d-121.485542</t>
  </si>
  <si>
    <t>New 4" domestic well, 62'</t>
  </si>
  <si>
    <t>https://www.google.com/maps/place/38%C2%B013'28.5%22N+121%C2%B029'06.9%22W/@38.22459,-121.4861524,330m/data=!3m2!1e3!4b1!4m5!3m4!1s0x0:0x0!8m2!3d38.22459!4d-121.485258</t>
  </si>
  <si>
    <t>1/4 MILE FROM New Hope Landing, Thornton</t>
  </si>
  <si>
    <t>https://www.google.com/maps/place/38%C2%B013'42.1%22N+121%C2%B029'26.6%22W/@38.228366,-121.4912692,202m/data=!3m2!1e3!4b1!4m5!3m4!1s0x0:0x0!8m2!3d38.228366!4d-121.490722</t>
  </si>
  <si>
    <t>https://www.google.com/maps/place/38%C2%B003'36.8%22N+121%C2%B029'58.2%22W/@38.060208,-121.5016817,810m/data=!3m2!1e3!4b1!4m5!3m4!1s0x0:0x0!8m2!3d38.060208!4d-121.499493</t>
  </si>
  <si>
    <t>(15138?)  15501 W. Eight Mile Rd.</t>
  </si>
  <si>
    <t>https://www.google.com/maps/place/38%C2%B003'23.5%22N+121%C2%B031'41.5%22W/@38.056519,-121.5288075,231m/data=!3m2!1e3!4b1!4m5!3m4!1s0x0:0x0!8m2!3d38.056519!4d-121.528182</t>
  </si>
  <si>
    <t>Not exact location, New 6" domestic well, 88'</t>
  </si>
  <si>
    <t>https://www.google.com/maps/place/38%C2%B006'31.9%22N+121%C2%B032'05.0%22W/@38.108871,-121.5352602,202m/data=!3m2!1e3!4b1!4m5!3m4!1s0x0:0x0!8m2!3d38.108871!4d-121.534713</t>
  </si>
  <si>
    <t>State Route 160, 2 miles north of Hood</t>
  </si>
  <si>
    <t>State Route 160, 1 miles north of Hood</t>
  </si>
  <si>
    <t>Hood Water Plant</t>
  </si>
  <si>
    <t>River Rd and Franklin Rd</t>
  </si>
  <si>
    <t>Franklin Rd., Hood</t>
  </si>
  <si>
    <t xml:space="preserve">Hwy 160 1600’ north of Hood </t>
  </si>
  <si>
    <t>Hwy 160 NE of house, N of trailer park</t>
  </si>
  <si>
    <t>Franklin Rd and River Rd</t>
  </si>
  <si>
    <t>1.5 mi S of Hood on Hwy 160</t>
  </si>
  <si>
    <t>Hood-Franklin Rd</t>
  </si>
  <si>
    <t>SW corner of Lambert Rd and Hwy 160</t>
  </si>
  <si>
    <t>https://www.google.com/maps/place/38%C2%B023'06.7%22N+121%C2%B030'46.7%22W/@38.385186,-121.5141317,372m/data=!3m2!1e3!4b1!4m5!3m4!1s0x0:0x0!8m2!3d38.385186!4d-121.512973</t>
  </si>
  <si>
    <t>https://www.google.com/maps/place/38%C2%B023'32.4%22N+121%C2%B030'42.0%22W/@38.392341,-121.5122085,176m/data=!3m2!1e3!4b1!4m5!3m4!1s0x0:0x0!8m2!3d38.392341!4d-121.51166</t>
  </si>
  <si>
    <t>https://www.google.com/maps/place/38%C2%B023'08.3%22N+121%C2%B030'46.8%22W/@38.385642,-121.5135534,178m/data=!3m2!1e3!4b1!4m5!3m4!1s0x0:0x0!8m2!3d38.385642!4d-121.512999</t>
  </si>
  <si>
    <t>https://www.google.com/maps/place/38%C2%B022'13.5%22N+121%C2%B031'09.6%22W/@38.370425,-121.5198675,176m/data=!3m2!1e3!4b1!4m5!3m4!1s0x0:0x0!8m2!3d38.370425!4d-121.519319</t>
  </si>
  <si>
    <t>https://www.google.com/maps/place/38%C2%B022'13.5%22N+121%C2%B031'09.6%22W/@38.370425,-121.5198675,176m/data=!3m2!1e3!4b1!4m5!3m4!1s0x0:0x0!8m2!3d38.370425!4d-121.519320</t>
  </si>
  <si>
    <t>https://www.google.com/maps/place/38%C2%B022'11.7%22N+121%C2%B031'08.8%22W/@38.369922,-121.5196585,176m/data=!3m2!1e3!4b1!4m5!3m4!1s0x0:0x0!8m2!3d38.369922!4d-121.51911</t>
  </si>
  <si>
    <t>https://www.google.com/maps/place/38%C2%B022'07.8%22N+121%C2%B030'58.5%22W/@38.368838,-121.5167975,176m/data=!3m2!1e3!4b1!4m5!3m4!1s0x0:0x0!8m2!3d38.368838!4d-121.516249</t>
  </si>
  <si>
    <t>https://www.google.com/maps/place/37%C2%B057'45.1%22N+121%C2%B033'55.0%22W/@37.962529,-121.5658295,177m/data=!3m2!1e3!4b1!4m5!3m4!1s0x0:0x0!8m2!3d37.962529!4d-121.565281</t>
  </si>
  <si>
    <t>https://www.google.com/maps/place/37%C2%B050'15.0%22N+121%C2%B036'17.5%22W/@37.837489,-121.6054195,178m/data=!3m2!1e3!4b1!4m5!3m4!1s0x0:0x0!8m2!3d37.837489!4d-121.604871</t>
  </si>
  <si>
    <t>https://www.google.com/maps/place/38%C2%B000'31.0%22N+121%C2%B032'29.2%22W/@38.0085921,-121.5419643,177m/data=!3m1!1e3!4m5!3m4!1s0x0:0x0!8m2!3d38.008607!4d-121.541432</t>
  </si>
  <si>
    <t>https://www.google.com/maps/place/38%C2%B000'31.0%22N+121%C2%B032'29.2%22W/@38.0085921,-121.5419643,177m/data=!3m1!1e3!4m5!3m4!1s0x0:0x0!8m2!3d38.008607!4d-121.541433</t>
  </si>
  <si>
    <t>https://www.google.com/maps/place/37%C2%B059'20.1%22N+121%C2%B032'00.7%22W/@37.988921,-121.5340875,177m/data=!3m2!1e3!4b1!4m5!3m4!1s0x0:0x0!8m2!3d37.988921!4d-121.533539</t>
  </si>
  <si>
    <t>https://www.google.com/maps/place/37%C2%B057'58.0%22N+121%C2%B032'05.0%22W/@37.966117,-121.5352805,503a,20y,90h/data=!3m1!1e3!4m5!3m4!1s0x0:0x0!8m2!3d37.966117!4d-121.534732</t>
  </si>
  <si>
    <t>https://www.google.com/maps/place/38%C2%B022'24.6%22N+121%C2%B031'14.9%22W/@38.373489,-121.5213595,176m/data=!3m2!1e3!4b1!4m5!3m4!1s0x0:0x0!8m2!3d38.373489!4d-121.520811</t>
  </si>
  <si>
    <t>https://www.google.com/maps/place/38%C2%B022'14.3%22N+121%C2%B031'12.8%22W/@38.370652,-121.520843,195m/data=!3m2!1e3!4b1!4m5!3m4!1s0x0:0x0!8m2!3d38.370652!4d-121.520236</t>
  </si>
  <si>
    <t>https://www.google.com/maps/place/38%C2%B022'04.2%22N+121%C2%B031'07.4%22W/@38.367823,-121.5192635,176m/data=!3m2!1e3!4b1!4m5!3m4!1s0x0:0x0!8m2!3d38.367823!4d-121.518715</t>
  </si>
  <si>
    <t>https://www.google.com/maps/place/38%C2%B021'18.6%22N+121%C2%B031'32.8%22W/@38.355178,-121.5264668,220m/data=!3m2!1e3!4b1!4m5!3m4!1s0x0:0x0!8m2!3d38.355178!4d-121.525784</t>
  </si>
  <si>
    <t>https://www.google.com/maps/place/38%C2%B021'08.8%22N+121%C2%B031'43.1%22W/@38.352442,-121.5294905,272m/data=!3m2!1e3!4b1!4m5!3m4!1s0x0:0x0!8m2!3d38.352442!4d-121.528646</t>
  </si>
  <si>
    <t>https://www.google.com/maps/place/38%C2%B021'39.0%22N+121%C2%B029'10.6%22W/@38.360824,-121.4868155,176m/data=!3m2!1e3!4b1!4m5!3m4!1s0x0:0x0!8m2!3d38.360824!4d-121.486267</t>
  </si>
  <si>
    <t>0.5 mi E of Main Hwy on Lambert Rd</t>
  </si>
  <si>
    <t>https://www.google.com/maps/place/38%C2%B019'13.9%22N+121%C2%B026'03.6%22W/@38.320529,-121.4350204,221m/data=!3m2!1e3!4b1!4m5!3m4!1s0x0:0x0!8m2!3d38.320529!4d-121.434333</t>
  </si>
  <si>
    <t>https://www.google.com/maps/place/38%C2%B019'12.4%22N+121%C2%B027'57.2%22W/@38.320122,-121.4664485,176m/data=!3m2!1e3!4b1!4m5!3m4!1s0x0:0x0!8m2!3d38.320122!4d-121.4659</t>
  </si>
  <si>
    <t>https://www.google.com/maps/place/38%C2%B020'08.1%22N+121%C2%B033'13.5%22W/@38.335577,-121.5543005,176m/data=!3m2!1e3!4b1!4m5!3m4!1s0x0:0x0!8m2!3d38.335577!4d-121.553752</t>
  </si>
  <si>
    <t>https://www.google.com/maps/place/38%C2%B020'20.0%22N+121%C2%B032'52.2%22W/@38.338878,-121.5486881,271m/data=!3m2!1e3!4b1!4m5!3m4!1s0x0:0x0!8m2!3d38.338878!4d-121.547845</t>
  </si>
  <si>
    <t>https://www.google.com/maps/place/38%C2%B020'25.3%22N+121%C2%B032'32.1%22W/@38.340366,-121.5428136,176m/data=!3m2!1e3!4b1!4m5!3m4!1s0x0:0x0!8m2!3d38.340366!4d-121.542265</t>
  </si>
  <si>
    <t>https://www.google.com/maps/place/38%C2%B019'35.9%22N+121%C2%B031'42.0%22W/@38.326626,-121.5288845,176m/data=!3m2!1e3!4b1!4m5!3m4!1s0x0:0x0!8m2!3d38.326626!4d-121.528336</t>
  </si>
  <si>
    <t>https://www.google.com/maps/place/38%C2%B018'47.2%22N+121%C2%B034'31.4%22W/@38.3131169,-121.5759245,176m/data=!3m1!1e3!4m5!3m4!1s0x0:0x0!8m2!3d38.313119!4d-121.575376</t>
  </si>
  <si>
    <t>https://www.google.com/maps/place/38%C2%B022'56.0%22N+121%C2%B030'42.5%22W/@38.3822158,-121.5123495,176m/data=!3m1!1e3!4m5!3m4!1s0x0:0x0!8m2!3d38.38222!4d-121.511809</t>
  </si>
  <si>
    <t>https://www.google.com/maps/place/38%C2%B023'06.7%22N+121%C2%B030'46.7%22W/@38.38519,-121.5143957,459m/data=!3m2!1e3!4b1!4m5!3m4!1s0x0:0x0!8m2!3d38.38519!4d-121.512967</t>
  </si>
  <si>
    <t>https://www.google.com/maps/place/38%C2%B019'14.4%22N+121%C2%B030'27.3%22W/@38.3206579,-121.5081341,176m/data=!3m1!1e3!4m5!3m4!1s0x0:0x0!8m2!3d38.32066!4d-121.507591</t>
  </si>
  <si>
    <t>https://www.google.com/maps/place/38%C2%B022'00.0%22N+121%C2%B030'44.5%22W/@38.366678,-121.5129092,176m/data=!3m2!1e3!4b1!4m5!3m4!1s0x0:0x0!8m2!3d38.366678!4d-121.512362</t>
  </si>
  <si>
    <t>https://www.google.com/maps/place/38%C2%B019'56.0%22N+121%C2%B031'26.0%22W/@38.33223,-121.5244322,176m/data=!3m2!1e3!4b1!4m5!3m4!1s0x0:0x0!8m2!3d38.33223!4d-121.523885</t>
  </si>
  <si>
    <t>https://www.google.com/maps/place/38%C2%B026'13.8%22N+121%C2%B030'18.9%22W/@38.437168,-121.5074357,705m/data=!3m2!1e3!4b1!4m5!3m4!1s0x0:0x0!8m2!3d38.437168!4d-121.505247</t>
  </si>
  <si>
    <t>https://www.google.com/maps/place/38%C2%B026'11.2%22N+121%C2%B030'23.7%22W/@38.436457,-121.5087787,705m/data=!3m2!1e3!4b1!4m5!3m4!1s0x0:0x0!8m2!3d38.436457!4d-121.50659</t>
  </si>
  <si>
    <t>https://www.google.com/maps/place/38%C2%B026'20.3%22N+121%C2%B030'10.9%22W/@38.43898,-121.503781,241m/data=!3m2!1e3!4b1!4m5!3m4!1s0x0:0x0!8m2!3d38.43898!4d-121.503033</t>
  </si>
  <si>
    <t>https://www.google.com/maps/place/38%C2%B026'06.6%22N+121%C2%B030'31.8%22W/@38.435163,-121.5093832,176m/data=!3m2!1e3!4b1!4m5!3m4!1s0x0:0x0!8m2!3d38.435163!4d-121.508836</t>
  </si>
  <si>
    <t>https://www.google.com/maps/place/38%C2%B026'05.0%22N+121%C2%B030'39.8%22W/@38.434718,-121.5119075,273m/data=!3m2!1e3!4b1!4m5!3m4!1s0x0:0x0!8m2!3d38.434718!4d-121.511059</t>
  </si>
  <si>
    <t>https://www.google.com/maps/place/38%C2%B026'00.1%22N+121%C2%B030'53.8%22W/@38.433364,-121.5154842,176m/data=!3m2!1e3!4b1!4m5!3m4!1s0x0:0x0!8m2!3d38.433364!4d-121.514937</t>
  </si>
  <si>
    <t>https://www.google.com/maps/place/38%C2%B024'41.7%22N+121%C2%B031'00.4%22W/@38.411574,-121.5173372,176m/data=!3m2!1e3!4b1!4m5!3m4!1s0x0:0x0!8m2!3d38.411574!4d-121.51679</t>
  </si>
  <si>
    <t>https://www.google.com/maps/place/38%C2%B025'54.9%22N+121%C2%B031'26.2%22W/@38.431914,-121.5244962,176m/data=!3m2!1e3!4b1!4m5!3m4!1s0x0:0x0!8m2!3d38.431914!4d-121.523949</t>
  </si>
  <si>
    <t>https://www.google.com/maps/place/38%C2%B024'42.8%22N+121%C2%B030'35.3%22W/@38.411876,-121.5103512,176m/data=!3m2!1e3!4b1!4m5!3m4!1s0x0:0x0!8m2!3d38.411876!4d-121.509804</t>
  </si>
  <si>
    <t>https://www.google.com/maps/place/38%C2%B024'36.2%22N+121%C2%B030'53.6%22W/@38.410057,-121.5154512,176m/data=!3m2!1e3!4b1!4m5!3m4!1s0x0:0x0!8m2!3d38.410057!4d-121.514904</t>
  </si>
  <si>
    <t>SJ6</t>
  </si>
  <si>
    <t>SJ4</t>
  </si>
  <si>
    <t>SJ3</t>
  </si>
  <si>
    <t>SJ1</t>
  </si>
  <si>
    <t>SJ2</t>
  </si>
  <si>
    <t>SJ5</t>
  </si>
  <si>
    <t>SJ10</t>
  </si>
  <si>
    <t>SJ9</t>
  </si>
  <si>
    <t>SJ7</t>
  </si>
  <si>
    <t>SJ8</t>
  </si>
  <si>
    <t>SJ12</t>
  </si>
  <si>
    <t>SJ13</t>
  </si>
  <si>
    <t>SJ11</t>
  </si>
  <si>
    <t>SAC5</t>
  </si>
  <si>
    <t>SJ15</t>
  </si>
  <si>
    <t>SAC3</t>
  </si>
  <si>
    <t>SJ16</t>
  </si>
  <si>
    <t>SJ14</t>
  </si>
  <si>
    <t>SAC4</t>
  </si>
  <si>
    <t>SAC2</t>
  </si>
  <si>
    <t>SJ17</t>
  </si>
  <si>
    <t>SAC13</t>
  </si>
  <si>
    <t>SAC12</t>
  </si>
  <si>
    <t>SAC11</t>
  </si>
  <si>
    <t>SAC8</t>
  </si>
  <si>
    <t>SAC9</t>
  </si>
  <si>
    <t>SAC15</t>
  </si>
  <si>
    <t>SAC45</t>
  </si>
  <si>
    <t>SAC36</t>
  </si>
  <si>
    <t>SAC48</t>
  </si>
  <si>
    <t>SAC44</t>
  </si>
  <si>
    <t>SAC10</t>
  </si>
  <si>
    <t>SAC53</t>
  </si>
  <si>
    <t>SAC42</t>
  </si>
  <si>
    <t>SAC38</t>
  </si>
  <si>
    <t>SAC39</t>
  </si>
  <si>
    <t>SAC43</t>
  </si>
  <si>
    <t>SAC41</t>
  </si>
  <si>
    <t>SAC40</t>
  </si>
  <si>
    <t>SAC33</t>
  </si>
  <si>
    <t>SAC50</t>
  </si>
  <si>
    <t>SAC1</t>
  </si>
  <si>
    <t>SAC35</t>
  </si>
  <si>
    <t>SAC52</t>
  </si>
  <si>
    <t>SAC32</t>
  </si>
  <si>
    <t>SAC28</t>
  </si>
  <si>
    <t>SAC27</t>
  </si>
  <si>
    <t>SAC25</t>
  </si>
  <si>
    <t>SAC26</t>
  </si>
  <si>
    <t>SAC31</t>
  </si>
  <si>
    <t>SAC30</t>
  </si>
  <si>
    <t>SAC46</t>
  </si>
  <si>
    <t>SAC21</t>
  </si>
  <si>
    <t>SAC47</t>
  </si>
  <si>
    <t>SAC24</t>
  </si>
  <si>
    <t>SAC23</t>
  </si>
  <si>
    <t>SAC58</t>
  </si>
  <si>
    <t>SAC56</t>
  </si>
  <si>
    <t>SAC55</t>
  </si>
  <si>
    <t>SAC54</t>
  </si>
  <si>
    <t>SAC57</t>
  </si>
  <si>
    <t>Well ID</t>
  </si>
  <si>
    <t>https://www.google.com/maps/place/Corky+Ln,+Hood,+CA+95639/@38.3679111,-121.5128671,17z/data=!3m1!4b1!4m5!3m4!1s0x809ac9c1b26e7895:0x211de395296ade21!8m2!3d38.3679111!4d-121.5106785</t>
  </si>
  <si>
    <t>Corky Lane, Hood, CA</t>
  </si>
  <si>
    <t>New Well; 1059 gpm</t>
  </si>
  <si>
    <t>Wilson Rd and HWY 160</t>
  </si>
  <si>
    <t>1 mile N of HWY 160</t>
  </si>
  <si>
    <t>https://www.google.com/maps/place/38%C2%B020'08.9%22N+121%C2%B032'59.9%22W/@38.3360373,-121.5501969,186m/data=!3m1!1e3!4m5!3m4!1s0x0:0x0!8m2!3d38.335798!4d-121.549979</t>
  </si>
  <si>
    <t xml:space="preserve">HWY 160 and Lambert Rd </t>
  </si>
  <si>
    <t>https://www.google.com/maps/place/38%C2%B020'05.4%22N+121%C2%B032'03.8%22W/@38.3348333,-121.5352142,271m/data=!3m2!1e3!4b1!4m5!3m4!1s0x0:0x0!8m2!3d38.334838!4d-121.534383</t>
  </si>
  <si>
    <t>HWY 160 South of Lambert Rd. w/ Pool</t>
  </si>
  <si>
    <t>(Nearby or Possibly same owner as 178795) 3" domestic well, 176'</t>
  </si>
  <si>
    <t>50140016.tif</t>
  </si>
  <si>
    <t>Corky Lane, Clarskburg</t>
  </si>
  <si>
    <t>https://www.google.com/maps/place/38%C2%B022'11.3%22N+121%C2%B030'38.2%22W/@38.3698092,-121.5128117,17z/data=!3m1!4b1!4m5!3m4!1s0x0:0x0!8m2!3d38.369805!4d-121.510623</t>
  </si>
  <si>
    <t>BOGLE VINEYARD</t>
  </si>
  <si>
    <t>New Well</t>
  </si>
  <si>
    <t>50141130.tif</t>
  </si>
  <si>
    <t>9001 River Road</t>
  </si>
  <si>
    <t>https://www.google.com/maps/place/9001+River+Rd,+Sacramento,+CA+95832/@38.4331892,-121.5252957,17z/data=!3m1!4b1!4m5!3m4!1s0x809aceb0649bf74f:0x9e29cd5aa28a49ca!8m2!3d38.433185!4d-121.523107</t>
  </si>
  <si>
    <t>39-264</t>
  </si>
  <si>
    <t>50149007.tif</t>
  </si>
  <si>
    <t>Bacon Island</t>
  </si>
  <si>
    <t>https://www.google.com/maps/place/37%C2%B058'40.1%22N+121%C2%B033'46.9%22W/@37.97546,-121.5656514,15z/data=!4m5!3m4!1s0x0:0x0!8m2!3d37.977813!4d-121.563016</t>
  </si>
  <si>
    <t>Location (well) number</t>
  </si>
  <si>
    <t>50140039.tif</t>
  </si>
  <si>
    <t>50141129.tif</t>
  </si>
  <si>
    <t>00112BD9.TIF</t>
  </si>
  <si>
    <t>00112BDA.TIF</t>
  </si>
  <si>
    <t>11509 ST HWY 160</t>
  </si>
  <si>
    <t>0.5 mi south of Lambert, 100' east of 160</t>
  </si>
  <si>
    <t>https://www.google.com/maps/@38.3380458,-121.5455422,143m/data=!3m1!1e3</t>
  </si>
  <si>
    <t>9047 River Rd</t>
  </si>
  <si>
    <t>https://www.google.com/maps/place/9047+River+Rd,+Sacramento,+CA+95832/@38.4336222,-121.5300166,742m/data=!3m2!1e3!4b1!4m5!3m4!1s0x809aceb03c022b5d:0x86d9f8dcda52337e!8m2!3d38.4336222!4d-121.5278279</t>
  </si>
  <si>
    <t>16" Irrigation Well</t>
  </si>
  <si>
    <t>11679 Randall Rd. Courtland</t>
  </si>
  <si>
    <t>https://www.google.com/maps/place/11679+Randall+Island+Rd,+Courtland,+CA+95615/@38.343265,-121.5565063,743m/data=!3m2!1e3!4b1!4m5!3m4!1s0x809aca0bfd196857:0xac42f57d28093bcd!8m2!3d38.343265!4d-121.5543176</t>
  </si>
  <si>
    <t>https://www.google.com/maps/place/11509+CA-160,+Courtland,+CA+95615/@38.3350412,-121.5561275,1073m/data=!3m1!1e3!4m5!3m4!1s0x809ab5f6b056ea11:0x73da79dedc73bcab!8m2!3d38.33504!4d-121.553251</t>
  </si>
  <si>
    <t xml:space="preserve"> Township/Range</t>
  </si>
  <si>
    <t>SAC6</t>
  </si>
  <si>
    <t>SAC7</t>
  </si>
  <si>
    <t>SAC14</t>
  </si>
  <si>
    <t>SAC16</t>
  </si>
  <si>
    <t>SAC17</t>
  </si>
  <si>
    <t>SAC18</t>
  </si>
  <si>
    <t>SAC19</t>
  </si>
  <si>
    <t>SAC20</t>
  </si>
  <si>
    <t>SAC22</t>
  </si>
  <si>
    <t>SAC29</t>
  </si>
  <si>
    <t>SAC37</t>
  </si>
  <si>
    <t>SAC49</t>
  </si>
  <si>
    <t>SAC51</t>
  </si>
  <si>
    <t>SJ18</t>
  </si>
  <si>
    <r>
      <t xml:space="preserve">Known Domestic, Irrigation, Industrial and Public Supply Wells Located Along Waterfix Tunnels Alignment   </t>
    </r>
    <r>
      <rPr>
        <b/>
        <sz val="18"/>
        <color theme="1"/>
        <rFont val="Calibri"/>
        <family val="2"/>
        <scheme val="minor"/>
      </rPr>
      <t>SJC-72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</si>
</sst>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/>
    <xf numFmtId="0" fontId="18" fillId="0" borderId="0" xfId="42"/>
    <xf numFmtId="0" fontId="0" fillId="0" borderId="0" xfId="0" applyAlignment="1">
      <alignment wrapText="1"/>
    </xf>
    <xf numFmtId="12" fontId="0" fillId="0" borderId="0" xfId="0" applyNumberFormat="1"/>
    <xf numFmtId="1" fontId="0" fillId="0" borderId="0" xfId="0" applyNumberFormat="1"/>
    <xf numFmtId="0" fontId="18" fillId="0" borderId="0" xfId="42" applyAlignment="1">
      <alignment wrapText="1"/>
    </xf>
    <xf numFmtId="0" fontId="0" fillId="0" borderId="0" xfId="0" applyFill="1"/>
    <xf numFmtId="0" fontId="18" fillId="0" borderId="0" xfId="42" applyFill="1" applyAlignment="1">
      <alignment wrapText="1"/>
    </xf>
    <xf numFmtId="0" fontId="18" fillId="33" borderId="0" xfId="42" applyFill="1"/>
    <xf numFmtId="0" fontId="0" fillId="33" borderId="0" xfId="0" applyFill="1"/>
    <xf numFmtId="0" fontId="19" fillId="0" borderId="0" xfId="42" applyFont="1"/>
    <xf numFmtId="14" fontId="0" fillId="0" borderId="0" xfId="0" applyNumberFormat="1"/>
    <xf numFmtId="0" fontId="19" fillId="0" borderId="0" xfId="42" applyFont="1" applyAlignment="1">
      <alignment wrapText="1"/>
    </xf>
    <xf numFmtId="0" fontId="19" fillId="33" borderId="0" xfId="0" applyFont="1" applyFill="1"/>
    <xf numFmtId="0" fontId="19" fillId="33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0" fontId="0" fillId="0" borderId="0" xfId="0" applyFont="1" applyAlignment="1">
      <alignment wrapText="1"/>
    </xf>
    <xf numFmtId="0" fontId="19" fillId="33" borderId="0" xfId="42" applyFont="1" applyFill="1" applyAlignment="1">
      <alignment wrapText="1"/>
    </xf>
    <xf numFmtId="0" fontId="19" fillId="33" borderId="0" xfId="42" applyFont="1" applyFill="1" applyAlignment="1">
      <alignment vertical="center"/>
    </xf>
    <xf numFmtId="0" fontId="19" fillId="33" borderId="0" xfId="42" applyFont="1" applyFill="1"/>
    <xf numFmtId="0" fontId="19" fillId="0" borderId="0" xfId="42" applyFont="1" applyFill="1"/>
    <xf numFmtId="0" fontId="19" fillId="33" borderId="0" xfId="42" applyFont="1" applyFill="1" applyAlignment="1"/>
    <xf numFmtId="1" fontId="20" fillId="34" borderId="0" xfId="0" applyNumberFormat="1" applyFont="1" applyFill="1" applyAlignment="1">
      <alignment horizontal="center"/>
    </xf>
    <xf numFmtId="1" fontId="0" fillId="34" borderId="0" xfId="0" applyNumberForma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maps/place/38%C2%B013'30.9%22N+121%C2%B030'16.1%22W/@38.225246,-121.5050729,224m/data=!3m2!1e3!4b1!4m5!3m4!1s0x0:0x0!8m2!3d38.225246!4d-121.504466" TargetMode="External"/><Relationship Id="rId21" Type="http://schemas.openxmlformats.org/officeDocument/2006/relationships/hyperlink" Target="file:///L:\Water%20Fix\50121020pict.docx" TargetMode="External"/><Relationship Id="rId42" Type="http://schemas.openxmlformats.org/officeDocument/2006/relationships/hyperlink" Target="https://www.google.com/maps/place/38%C2%B006'31.9%22N+121%C2%B032'05.0%22W/@38.108871,-121.5352602,202m/data=!3m2!1e3!4b1!4m5!3m4!1s0x0:0x0!8m2!3d38.108871!4d-121.534713" TargetMode="External"/><Relationship Id="rId47" Type="http://schemas.openxmlformats.org/officeDocument/2006/relationships/hyperlink" Target="file:///L:\Water%20Fix\50140014pict.docx" TargetMode="External"/><Relationship Id="rId63" Type="http://schemas.openxmlformats.org/officeDocument/2006/relationships/hyperlink" Target="https://www.google.com/maps/place/38%C2%B022'07.8%22N+121%C2%B030'58.5%22W/@38.368838,-121.5167975,176m/data=!3m2!1e3!4b1!4m5!3m4!1s0x0:0x0!8m2!3d38.368838!4d-121.516249" TargetMode="External"/><Relationship Id="rId68" Type="http://schemas.openxmlformats.org/officeDocument/2006/relationships/hyperlink" Target="https://www.google.com/maps/place/37%C2%B059'20.1%22N+121%C2%B032'00.7%22W/@37.988921,-121.5340875,177m/data=!3m2!1e3!4b1!4m5!3m4!1s0x0:0x0!8m2!3d37.988921!4d-121.533539" TargetMode="External"/><Relationship Id="rId84" Type="http://schemas.openxmlformats.org/officeDocument/2006/relationships/hyperlink" Target="https://www.google.com/maps/place/38%C2%B023'06.7%22N+121%C2%B030'46.7%22W/@38.38519,-121.5143957,459m/data=!3m2!1e3!4b1!4m5!3m4!1s0x0:0x0!8m2!3d38.38519!4d-121.512967" TargetMode="External"/><Relationship Id="rId89" Type="http://schemas.openxmlformats.org/officeDocument/2006/relationships/hyperlink" Target="https://www.google.com/maps/place/38%C2%B026'11.2%22N+121%C2%B030'23.7%22W/@38.436457,-121.5087787,705m/data=!3m2!1e3!4b1!4m5!3m4!1s0x0:0x0!8m2!3d38.436457!4d-121.50659" TargetMode="External"/><Relationship Id="rId2" Type="http://schemas.openxmlformats.org/officeDocument/2006/relationships/hyperlink" Target="file:///L:\Water%20Fix\00000F92pic.docx" TargetMode="External"/><Relationship Id="rId16" Type="http://schemas.openxmlformats.org/officeDocument/2006/relationships/hyperlink" Target="https://www.google.com/maps/place/37%C2%B052'09.9%22N+121%C2%B031'57.0%22W/@37.869425,-121.5330392,203m/data=!3m2!1e3!4b1!4m5!3m4!1s0x0:0x0!8m2!3d37.869425!4d-121.532492" TargetMode="External"/><Relationship Id="rId29" Type="http://schemas.openxmlformats.org/officeDocument/2006/relationships/hyperlink" Target="https://www.google.com/maps/place/38%C2%B018'34.4%22N+121%C2%B030'59.2%22W/@38.309546,-121.5169982,202m/data=!3m2!1e3!4b1!4m5!3m4!1s0x0:0x0!8m2!3d38.309546!4d-121.516451" TargetMode="External"/><Relationship Id="rId107" Type="http://schemas.openxmlformats.org/officeDocument/2006/relationships/hyperlink" Target="https://www.google.com/maps/place/11679+Randall+Island+Rd,+Courtland,+CA+95615/@38.343265,-121.5565063,743m/data=!3m2!1e3!4b1!4m5!3m4!1s0x809aca0bfd196857:0xac42f57d28093bcd!8m2!3d38.343265!4d-121.5543176" TargetMode="External"/><Relationship Id="rId11" Type="http://schemas.openxmlformats.org/officeDocument/2006/relationships/hyperlink" Target="file:///L:\Water%20Fix\50066008pic.docx" TargetMode="External"/><Relationship Id="rId24" Type="http://schemas.openxmlformats.org/officeDocument/2006/relationships/hyperlink" Target="file:///L:\Water%20Fix\50121054pict.docx" TargetMode="External"/><Relationship Id="rId32" Type="http://schemas.openxmlformats.org/officeDocument/2006/relationships/hyperlink" Target="https://www.google.com/maps/place/38%C2%B017'54.0%22N+121%C2%B026'55.3%22W/@38.298347,-121.4492462,202m/data=!3m2!1e3!4b1!4m5!3m4!1s0x0:0x0!8m2!3d38.298347!4d-121.448699" TargetMode="External"/><Relationship Id="rId37" Type="http://schemas.openxmlformats.org/officeDocument/2006/relationships/hyperlink" Target="https://www.google.com/maps/place/38%C2%B014'16.8%22N+121%C2%B029'08.0%22W/@38.238001,-121.4860892,202m/data=!3m2!1e3!4b1!4m5!3m4!1s0x0:0x0!8m2!3d38.238001!4d-121.485542" TargetMode="External"/><Relationship Id="rId40" Type="http://schemas.openxmlformats.org/officeDocument/2006/relationships/hyperlink" Target="https://www.google.com/maps/place/38%C2%B003'36.8%22N+121%C2%B029'58.2%22W/@38.060208,-121.5016817,810m/data=!3m2!1e3!4b1!4m5!3m4!1s0x0:0x0!8m2!3d38.060208!4d-121.499493" TargetMode="External"/><Relationship Id="rId45" Type="http://schemas.openxmlformats.org/officeDocument/2006/relationships/hyperlink" Target="file:///L:\Water%20Fix\50140006pict.docx" TargetMode="External"/><Relationship Id="rId53" Type="http://schemas.openxmlformats.org/officeDocument/2006/relationships/hyperlink" Target="file:///L:\Water%20Fix\50140024pict.docx" TargetMode="External"/><Relationship Id="rId58" Type="http://schemas.openxmlformats.org/officeDocument/2006/relationships/hyperlink" Target="https://www.google.com/maps/place/38%C2%B023'32.4%22N+121%C2%B030'42.0%22W/@38.392341,-121.5122085,176m/data=!3m2!1e3!4b1!4m5!3m4!1s0x0:0x0!8m2!3d38.392341!4d-121.51166" TargetMode="External"/><Relationship Id="rId66" Type="http://schemas.openxmlformats.org/officeDocument/2006/relationships/hyperlink" Target="https://www.google.com/maps/place/38%C2%B000'31.0%22N+121%C2%B032'29.2%22W/@38.0085921,-121.5419643,177m/data=!3m1!1e3!4m5!3m4!1s0x0:0x0!8m2!3d38.008607!4d-121.541432" TargetMode="External"/><Relationship Id="rId74" Type="http://schemas.openxmlformats.org/officeDocument/2006/relationships/hyperlink" Target="https://www.google.com/maps/place/38%C2%B021'08.8%22N+121%C2%B031'43.1%22W/@38.352442,-121.5294905,272m/data=!3m2!1e3!4b1!4m5!3m4!1s0x0:0x0!8m2!3d38.352442!4d-121.528646" TargetMode="External"/><Relationship Id="rId79" Type="http://schemas.openxmlformats.org/officeDocument/2006/relationships/hyperlink" Target="https://www.google.com/maps/place/38%C2%B020'20.0%22N+121%C2%B032'52.2%22W/@38.338878,-121.5486881,271m/data=!3m2!1e3!4b1!4m5!3m4!1s0x0:0x0!8m2!3d38.338878!4d-121.547845" TargetMode="External"/><Relationship Id="rId87" Type="http://schemas.openxmlformats.org/officeDocument/2006/relationships/hyperlink" Target="https://www.google.com/maps/place/38%C2%B019'56.0%22N+121%C2%B031'26.0%22W/@38.33223,-121.5244322,176m/data=!3m2!1e3!4b1!4m5!3m4!1s0x0:0x0!8m2!3d38.33223!4d-121.523885" TargetMode="External"/><Relationship Id="rId102" Type="http://schemas.openxmlformats.org/officeDocument/2006/relationships/hyperlink" Target="https://www.google.com/maps/place/38%C2%B022'11.3%22N+121%C2%B030'38.2%22W/@38.3698092,-121.5128117,17z/data=!3m1!4b1!4m5!3m4!1s0x0:0x0!8m2!3d38.369805!4d-121.510623" TargetMode="External"/><Relationship Id="rId5" Type="http://schemas.openxmlformats.org/officeDocument/2006/relationships/hyperlink" Target="file:///L:\Water%20Fix\00097582pic.docx" TargetMode="External"/><Relationship Id="rId61" Type="http://schemas.openxmlformats.org/officeDocument/2006/relationships/hyperlink" Target="https://www.google.com/maps/place/38%C2%B022'13.5%22N+121%C2%B031'09.6%22W/@38.370425,-121.5198675,176m/data=!3m2!1e3!4b1!4m5!3m4!1s0x0:0x0!8m2!3d38.370425!4d-121.519319" TargetMode="External"/><Relationship Id="rId82" Type="http://schemas.openxmlformats.org/officeDocument/2006/relationships/hyperlink" Target="https://www.google.com/maps/place/38%C2%B018'47.2%22N+121%C2%B034'31.4%22W/@38.3131169,-121.5759245,176m/data=!3m1!1e3!4m5!3m4!1s0x0:0x0!8m2!3d38.313119!4d-121.575376" TargetMode="External"/><Relationship Id="rId90" Type="http://schemas.openxmlformats.org/officeDocument/2006/relationships/hyperlink" Target="https://www.google.com/maps/place/38%C2%B026'20.3%22N+121%C2%B030'10.9%22W/@38.43898,-121.503781,241m/data=!3m2!1e3!4b1!4m5!3m4!1s0x0:0x0!8m2!3d38.43898!4d-121.503033" TargetMode="External"/><Relationship Id="rId95" Type="http://schemas.openxmlformats.org/officeDocument/2006/relationships/hyperlink" Target="https://www.google.com/maps/place/38%C2%B025'54.9%22N+121%C2%B031'26.2%22W/@38.431914,-121.5244962,176m/data=!3m2!1e3!4b1!4m5!3m4!1s0x0:0x0!8m2!3d38.431914!4d-121.523949" TargetMode="External"/><Relationship Id="rId19" Type="http://schemas.openxmlformats.org/officeDocument/2006/relationships/hyperlink" Target="file:///L:\Water%20Fix\50119058pict.docx" TargetMode="External"/><Relationship Id="rId14" Type="http://schemas.openxmlformats.org/officeDocument/2006/relationships/hyperlink" Target="file:///L:\Water%20Fix\50066014pic.docx" TargetMode="External"/><Relationship Id="rId22" Type="http://schemas.openxmlformats.org/officeDocument/2006/relationships/hyperlink" Target="file:///L:\Water%20Fix\50121027pict.docx" TargetMode="External"/><Relationship Id="rId27" Type="http://schemas.openxmlformats.org/officeDocument/2006/relationships/hyperlink" Target="https://www.google.com/maps/place/38%C2%B013'47.7%22N+121%C2%B030'53.0%22W/@38.229922,-121.5152582,202m/data=!3m2!1e3!4b1!4m5!3m4!1s0x0:0x0!8m2!3d38.229922!4d-121.514711" TargetMode="External"/><Relationship Id="rId30" Type="http://schemas.openxmlformats.org/officeDocument/2006/relationships/hyperlink" Target="https://www.google.com/maps/place/38%C2%B018'34.4%22N+121%C2%B030'59.2%22W/@38.309546,-121.5169982,202m/data=!3m2!1e3!4b1!4m5!3m4!1s0x0:0x0!8m2!3d38.309546!4d-121.516451" TargetMode="External"/><Relationship Id="rId35" Type="http://schemas.openxmlformats.org/officeDocument/2006/relationships/hyperlink" Target="https://www.google.com/maps/place/38%C2%B018'44.3%22N+121%C2%B028'59.0%22W/@38.312316,-121.4837295,251m/data=!3m2!1e3!4b1!4m5!3m4!1s0x0:0x0!8m2!3d38.312316!4d-121.483048" TargetMode="External"/><Relationship Id="rId43" Type="http://schemas.openxmlformats.org/officeDocument/2006/relationships/hyperlink" Target="file:///L:\Water%20Fix\50140002pict.docx" TargetMode="External"/><Relationship Id="rId48" Type="http://schemas.openxmlformats.org/officeDocument/2006/relationships/hyperlink" Target="file:///L:\Water%20Fix\50140015pict.docx" TargetMode="External"/><Relationship Id="rId56" Type="http://schemas.openxmlformats.org/officeDocument/2006/relationships/hyperlink" Target="file:///L:\Water%20Fix\50140035pict.docx" TargetMode="External"/><Relationship Id="rId64" Type="http://schemas.openxmlformats.org/officeDocument/2006/relationships/hyperlink" Target="https://www.google.com/maps/place/37%C2%B057'45.1%22N+121%C2%B033'55.0%22W/@37.962529,-121.5658295,177m/data=!3m2!1e3!4b1!4m5!3m4!1s0x0:0x0!8m2!3d37.962529!4d-121.565281" TargetMode="External"/><Relationship Id="rId69" Type="http://schemas.openxmlformats.org/officeDocument/2006/relationships/hyperlink" Target="https://www.google.com/maps/place/37%C2%B057'58.0%22N+121%C2%B032'05.0%22W/@37.966117,-121.5352805,503a,20y,90h/data=!3m1!1e3!4m5!3m4!1s0x0:0x0!8m2!3d37.966117!4d-121.534732" TargetMode="External"/><Relationship Id="rId77" Type="http://schemas.openxmlformats.org/officeDocument/2006/relationships/hyperlink" Target="https://www.google.com/maps/place/38%C2%B019'12.4%22N+121%C2%B027'57.2%22W/@38.320122,-121.4664485,176m/data=!3m2!1e3!4b1!4m5!3m4!1s0x0:0x0!8m2!3d38.320122!4d-121.4659" TargetMode="External"/><Relationship Id="rId100" Type="http://schemas.openxmlformats.org/officeDocument/2006/relationships/hyperlink" Target="https://www.google.com/maps/place/38%C2%B020'05.4%22N+121%C2%B032'03.8%22W/@38.3348333,-121.5352142,271m/data=!3m2!1e3!4b1!4m5!3m4!1s0x0:0x0!8m2!3d38.334838!4d-121.534383" TargetMode="External"/><Relationship Id="rId105" Type="http://schemas.openxmlformats.org/officeDocument/2006/relationships/hyperlink" Target="https://www.google.com/maps/@38.3380458,-121.5455422,143m/data=!3m1!1e3" TargetMode="External"/><Relationship Id="rId8" Type="http://schemas.openxmlformats.org/officeDocument/2006/relationships/hyperlink" Target="https://www.google.com/maps/place/11003+CA-160,+Courtland,+CA+95615/@38.355793,-121.5285067,15z/data=!4m5!3m4!1s0x809ac9e69d3d888f:0x75a68f50095c697f!8m2!3d38.355793!4d-121.519752" TargetMode="External"/><Relationship Id="rId51" Type="http://schemas.openxmlformats.org/officeDocument/2006/relationships/hyperlink" Target="file:///L:\Water%20Fix\50140021pict.docx" TargetMode="External"/><Relationship Id="rId72" Type="http://schemas.openxmlformats.org/officeDocument/2006/relationships/hyperlink" Target="https://www.google.com/maps/place/38%C2%B022'04.2%22N+121%C2%B031'07.4%22W/@38.367823,-121.5192635,176m/data=!3m2!1e3!4b1!4m5!3m4!1s0x0:0x0!8m2!3d38.367823!4d-121.518715" TargetMode="External"/><Relationship Id="rId80" Type="http://schemas.openxmlformats.org/officeDocument/2006/relationships/hyperlink" Target="https://www.google.com/maps/place/38%C2%B020'25.3%22N+121%C2%B032'32.1%22W/@38.340366,-121.5428136,176m/data=!3m2!1e3!4b1!4m5!3m4!1s0x0:0x0!8m2!3d38.340366!4d-121.542265" TargetMode="External"/><Relationship Id="rId85" Type="http://schemas.openxmlformats.org/officeDocument/2006/relationships/hyperlink" Target="https://www.google.com/maps/place/38%C2%B019'14.4%22N+121%C2%B030'27.3%22W/@38.3206579,-121.5081341,176m/data=!3m1!1e3!4m5!3m4!1s0x0:0x0!8m2!3d38.32066!4d-121.507591" TargetMode="External"/><Relationship Id="rId93" Type="http://schemas.openxmlformats.org/officeDocument/2006/relationships/hyperlink" Target="https://www.google.com/maps/place/38%C2%B026'00.1%22N+121%C2%B030'53.8%22W/@38.433364,-121.5154842,176m/data=!3m2!1e3!4b1!4m5!3m4!1s0x0:0x0!8m2!3d38.433364!4d-121.514937" TargetMode="External"/><Relationship Id="rId98" Type="http://schemas.openxmlformats.org/officeDocument/2006/relationships/hyperlink" Target="https://www.google.com/maps/place/Corky+Ln,+Hood,+CA+95639/@38.3679111,-121.5128671,17z/data=!3m1!4b1!4m5!3m4!1s0x809ac9c1b26e7895:0x211de395296ade21!8m2!3d38.3679111!4d-121.5106785" TargetMode="External"/><Relationship Id="rId3" Type="http://schemas.openxmlformats.org/officeDocument/2006/relationships/hyperlink" Target="file:///L:\Water%20Fix\0009934Epic.docx" TargetMode="External"/><Relationship Id="rId12" Type="http://schemas.openxmlformats.org/officeDocument/2006/relationships/hyperlink" Target="file:///L:\Water%20Fix\50066009pic.docx" TargetMode="External"/><Relationship Id="rId17" Type="http://schemas.openxmlformats.org/officeDocument/2006/relationships/hyperlink" Target="file:///L:\Water%20Fix\50182002pic.docx" TargetMode="External"/><Relationship Id="rId25" Type="http://schemas.openxmlformats.org/officeDocument/2006/relationships/hyperlink" Target="file:///L:\Water%20Fix\50121063pict.docx" TargetMode="External"/><Relationship Id="rId33" Type="http://schemas.openxmlformats.org/officeDocument/2006/relationships/hyperlink" Target="https://www.google.com/maps/place/38%C2%B017'27.5%22N+121%C2%B034'56.5%22W/@38.290976,-121.5829032,202m/data=!3m2!1e3!4b1!4m5!3m4!1s0x0:0x0!8m2!3d38.290976!4d-121.582356" TargetMode="External"/><Relationship Id="rId38" Type="http://schemas.openxmlformats.org/officeDocument/2006/relationships/hyperlink" Target="https://www.google.com/maps/place/38%C2%B013'28.5%22N+121%C2%B029'06.9%22W/@38.22459,-121.4861524,330m/data=!3m2!1e3!4b1!4m5!3m4!1s0x0:0x0!8m2!3d38.22459!4d-121.485258" TargetMode="External"/><Relationship Id="rId46" Type="http://schemas.openxmlformats.org/officeDocument/2006/relationships/hyperlink" Target="file:///L:\Water%20Fix\50140013pict.docx" TargetMode="External"/><Relationship Id="rId59" Type="http://schemas.openxmlformats.org/officeDocument/2006/relationships/hyperlink" Target="https://www.google.com/maps/place/38%C2%B023'08.3%22N+121%C2%B030'46.8%22W/@38.385642,-121.5135534,178m/data=!3m2!1e3!4b1!4m5!3m4!1s0x0:0x0!8m2!3d38.385642!4d-121.512999" TargetMode="External"/><Relationship Id="rId67" Type="http://schemas.openxmlformats.org/officeDocument/2006/relationships/hyperlink" Target="https://www.google.com/maps/place/38%C2%B000'31.0%22N+121%C2%B032'29.2%22W/@38.0085921,-121.5419643,177m/data=!3m1!1e3!4m5!3m4!1s0x0:0x0!8m2!3d38.008607!4d-121.541432" TargetMode="External"/><Relationship Id="rId103" Type="http://schemas.openxmlformats.org/officeDocument/2006/relationships/hyperlink" Target="https://www.google.com/maps/place/9001+River+Rd,+Sacramento,+CA+95832/@38.4331892,-121.5252957,17z/data=!3m1!4b1!4m5!3m4!1s0x809aceb0649bf74f:0x9e29cd5aa28a49ca!8m2!3d38.433185!4d-121.523107" TargetMode="External"/><Relationship Id="rId108" Type="http://schemas.openxmlformats.org/officeDocument/2006/relationships/hyperlink" Target="https://www.google.com/maps/place/11509+CA-160,+Courtland,+CA+95615/@38.3350412,-121.5561275,1073m/data=!3m1!1e3!4m5!3m4!1s0x809ab5f6b056ea11:0x73da79dedc73bcab!8m2!3d38.33504!4d-121.553251" TargetMode="External"/><Relationship Id="rId20" Type="http://schemas.openxmlformats.org/officeDocument/2006/relationships/hyperlink" Target="file:///L:\Water%20Fix\50121019pict.docx" TargetMode="External"/><Relationship Id="rId41" Type="http://schemas.openxmlformats.org/officeDocument/2006/relationships/hyperlink" Target="https://www.google.com/maps/place/38%C2%B003'23.5%22N+121%C2%B031'41.5%22W/@38.056519,-121.5288075,231m/data=!3m2!1e3!4b1!4m5!3m4!1s0x0:0x0!8m2!3d38.056519!4d-121.528182" TargetMode="External"/><Relationship Id="rId54" Type="http://schemas.openxmlformats.org/officeDocument/2006/relationships/hyperlink" Target="file:///L:\Water%20Fix\50140026pict.docx" TargetMode="External"/><Relationship Id="rId62" Type="http://schemas.openxmlformats.org/officeDocument/2006/relationships/hyperlink" Target="https://www.google.com/maps/place/38%C2%B022'11.7%22N+121%C2%B031'08.8%22W/@38.369922,-121.5196585,176m/data=!3m2!1e3!4b1!4m5!3m4!1s0x0:0x0!8m2!3d38.369922!4d-121.51911" TargetMode="External"/><Relationship Id="rId70" Type="http://schemas.openxmlformats.org/officeDocument/2006/relationships/hyperlink" Target="https://www.google.com/maps/place/38%C2%B022'24.6%22N+121%C2%B031'14.9%22W/@38.373489,-121.5213595,176m/data=!3m2!1e3!4b1!4m5!3m4!1s0x0:0x0!8m2!3d38.373489!4d-121.520811" TargetMode="External"/><Relationship Id="rId75" Type="http://schemas.openxmlformats.org/officeDocument/2006/relationships/hyperlink" Target="https://www.google.com/maps/place/38%C2%B021'39.0%22N+121%C2%B029'10.6%22W/@38.360824,-121.4868155,176m/data=!3m2!1e3!4b1!4m5!3m4!1s0x0:0x0!8m2!3d38.360824!4d-121.486267" TargetMode="External"/><Relationship Id="rId83" Type="http://schemas.openxmlformats.org/officeDocument/2006/relationships/hyperlink" Target="https://www.google.com/maps/place/38%C2%B022'56.0%22N+121%C2%B030'42.5%22W/@38.3822158,-121.5123495,176m/data=!3m1!1e3!4m5!3m4!1s0x0:0x0!8m2!3d38.38222!4d-121.511809" TargetMode="External"/><Relationship Id="rId88" Type="http://schemas.openxmlformats.org/officeDocument/2006/relationships/hyperlink" Target="https://www.google.com/maps/place/38%C2%B026'13.8%22N+121%C2%B030'18.9%22W/@38.437168,-121.5074357,705m/data=!3m2!1e3!4b1!4m5!3m4!1s0x0:0x0!8m2!3d38.437168!4d-121.505247" TargetMode="External"/><Relationship Id="rId91" Type="http://schemas.openxmlformats.org/officeDocument/2006/relationships/hyperlink" Target="https://www.google.com/maps/place/38%C2%B026'06.6%22N+121%C2%B030'31.8%22W/@38.435163,-121.5093832,176m/data=!3m2!1e3!4b1!4m5!3m4!1s0x0:0x0!8m2!3d38.435163!4d-121.508836" TargetMode="External"/><Relationship Id="rId96" Type="http://schemas.openxmlformats.org/officeDocument/2006/relationships/hyperlink" Target="https://www.google.com/maps/place/38%C2%B024'42.8%22N+121%C2%B030'35.3%22W/@38.411876,-121.5103512,176m/data=!3m2!1e3!4b1!4m5!3m4!1s0x0:0x0!8m2!3d38.411876!4d-121.509804" TargetMode="External"/><Relationship Id="rId1" Type="http://schemas.openxmlformats.org/officeDocument/2006/relationships/hyperlink" Target="file:///L:\Water%20Fix\50140069.docx" TargetMode="External"/><Relationship Id="rId6" Type="http://schemas.openxmlformats.org/officeDocument/2006/relationships/hyperlink" Target="file:///L:\Water%20Fix\00097587pic.docx" TargetMode="External"/><Relationship Id="rId15" Type="http://schemas.openxmlformats.org/officeDocument/2006/relationships/hyperlink" Target="https://www.google.com/maps/place/13955+W+Walnut+Grove+Rd,+Walnut+Grove,+CA+95690/@38.2269409,-121.4917787,808m/data=!3m2!1e3!4b1!4m5!3m4!1s0x809ab04ae6645ee5:0xc61ca53c687daa56!8m2!3d38.2269409!4d-121.48959" TargetMode="External"/><Relationship Id="rId23" Type="http://schemas.openxmlformats.org/officeDocument/2006/relationships/hyperlink" Target="file:///L:\Water%20Fix\50121043pict.docx" TargetMode="External"/><Relationship Id="rId28" Type="http://schemas.openxmlformats.org/officeDocument/2006/relationships/hyperlink" Target="https://www.google.com/maps/place/38%C2%B013'28.0%22N+121%C2%B030'27.5%22W/@38.22445,-121.5081912,202m/data=!3m2!1e3!4b1!4m5!3m4!1s0x0:0x0!8m2!3d38.22445!4d-121.507644" TargetMode="External"/><Relationship Id="rId36" Type="http://schemas.openxmlformats.org/officeDocument/2006/relationships/hyperlink" Target="https://www.google.com/maps/place/38%C2%B021'20.4%22N+121%C2%B031'12.7%22W/@38.355664,-121.5207272,202m/data=!3m2!1e3!4b1!4m5!3m4!1s0x0:0x0!8m2!3d38.355664!4d-121.52018" TargetMode="External"/><Relationship Id="rId49" Type="http://schemas.openxmlformats.org/officeDocument/2006/relationships/hyperlink" Target="file:///L:\Water%20Fix\50140017pict.docx" TargetMode="External"/><Relationship Id="rId57" Type="http://schemas.openxmlformats.org/officeDocument/2006/relationships/hyperlink" Target="https://www.google.com/maps/place/38%C2%B023'06.7%22N+121%C2%B030'46.7%22W/@38.385186,-121.5141317,372m/data=!3m2!1e3!4b1!4m5!3m4!1s0x0:0x0!8m2!3d38.385186!4d-121.512973" TargetMode="External"/><Relationship Id="rId106" Type="http://schemas.openxmlformats.org/officeDocument/2006/relationships/hyperlink" Target="https://www.google.com/maps/place/9047+River+Rd,+Sacramento,+CA+95832/@38.4336222,-121.5300166,742m/data=!3m2!1e3!4b1!4m5!3m4!1s0x809aceb03c022b5d:0x86d9f8dcda52337e!8m2!3d38.4336222!4d-121.5278279" TargetMode="External"/><Relationship Id="rId10" Type="http://schemas.openxmlformats.org/officeDocument/2006/relationships/hyperlink" Target="https://www.google.com/maps/place/Crop+Production+Services+Inc/@38.2339741,-121.5181725,17z/data=!3m1!4b1!4m5!3m4!1s0x809ab1a2bdaf26b5:0x5cf473f5036e98c8!8m2!3d38.2339741!4d-121.5159785" TargetMode="External"/><Relationship Id="rId31" Type="http://schemas.openxmlformats.org/officeDocument/2006/relationships/hyperlink" Target="https://www.google.com/maps/place/38%C2%B019'54.9%22N+121%C2%B034'11.1%22W/@38.331904,-121.5706275,320m/data=!3m2!1e3!4b1!4m5!3m4!1s0x0:0x0!8m2!3d38.331904!4d-121.569759" TargetMode="External"/><Relationship Id="rId44" Type="http://schemas.openxmlformats.org/officeDocument/2006/relationships/hyperlink" Target="file:///L:\Water%20Fix\50140008pict.docx" TargetMode="External"/><Relationship Id="rId52" Type="http://schemas.openxmlformats.org/officeDocument/2006/relationships/hyperlink" Target="file:///L:\Water%20Fix\50140022pict.docx" TargetMode="External"/><Relationship Id="rId60" Type="http://schemas.openxmlformats.org/officeDocument/2006/relationships/hyperlink" Target="https://www.google.com/maps/place/38%C2%B022'13.5%22N+121%C2%B031'09.6%22W/@38.370425,-121.5198675,176m/data=!3m2!1e3!4b1!4m5!3m4!1s0x0:0x0!8m2!3d38.370425!4d-121.519319" TargetMode="External"/><Relationship Id="rId65" Type="http://schemas.openxmlformats.org/officeDocument/2006/relationships/hyperlink" Target="https://www.google.com/maps/place/37%C2%B050'15.0%22N+121%C2%B036'17.5%22W/@37.837489,-121.6054195,178m/data=!3m2!1e3!4b1!4m5!3m4!1s0x0:0x0!8m2!3d37.837489!4d-121.604871" TargetMode="External"/><Relationship Id="rId73" Type="http://schemas.openxmlformats.org/officeDocument/2006/relationships/hyperlink" Target="https://www.google.com/maps/place/38%C2%B021'18.6%22N+121%C2%B031'32.8%22W/@38.355178,-121.5264668,220m/data=!3m2!1e3!4b1!4m5!3m4!1s0x0:0x0!8m2!3d38.355178!4d-121.525784" TargetMode="External"/><Relationship Id="rId78" Type="http://schemas.openxmlformats.org/officeDocument/2006/relationships/hyperlink" Target="https://www.google.com/maps/place/38%C2%B020'08.1%22N+121%C2%B033'13.5%22W/@38.335577,-121.5543005,176m/data=!3m2!1e3!4b1!4m5!3m4!1s0x0:0x0!8m2!3d38.335577!4d-121.553752" TargetMode="External"/><Relationship Id="rId81" Type="http://schemas.openxmlformats.org/officeDocument/2006/relationships/hyperlink" Target="https://www.google.com/maps/place/38%C2%B019'35.9%22N+121%C2%B031'42.0%22W/@38.326626,-121.5288845,176m/data=!3m2!1e3!4b1!4m5!3m4!1s0x0:0x0!8m2!3d38.326626!4d-121.528336" TargetMode="External"/><Relationship Id="rId86" Type="http://schemas.openxmlformats.org/officeDocument/2006/relationships/hyperlink" Target="https://www.google.com/maps/place/38%C2%B022'00.0%22N+121%C2%B030'44.5%22W/@38.366678,-121.5129092,176m/data=!3m2!1e3!4b1!4m5!3m4!1s0x0:0x0!8m2!3d38.366678!4d-121.512362" TargetMode="External"/><Relationship Id="rId94" Type="http://schemas.openxmlformats.org/officeDocument/2006/relationships/hyperlink" Target="https://www.google.com/maps/place/38%C2%B024'41.7%22N+121%C2%B031'00.4%22W/@38.411574,-121.5173372,176m/data=!3m2!1e3!4b1!4m5!3m4!1s0x0:0x0!8m2!3d38.411574!4d-121.51679" TargetMode="External"/><Relationship Id="rId99" Type="http://schemas.openxmlformats.org/officeDocument/2006/relationships/hyperlink" Target="https://www.google.com/maps/place/38%C2%B020'08.9%22N+121%C2%B032'59.9%22W/@38.3360373,-121.5501969,186m/data=!3m1!1e3!4m5!3m4!1s0x0:0x0!8m2!3d38.335798!4d-121.549979" TargetMode="External"/><Relationship Id="rId101" Type="http://schemas.openxmlformats.org/officeDocument/2006/relationships/hyperlink" Target="https://www.google.com/maps/place/38%C2%B020'08.9%22N+121%C2%B032'59.9%22W/@38.3360373,-121.5501969,186m/data=!3m1!1e3!4m5!3m4!1s0x0:0x0!8m2!3d38.335798!4d-121.549979" TargetMode="External"/><Relationship Id="rId4" Type="http://schemas.openxmlformats.org/officeDocument/2006/relationships/hyperlink" Target="file:///L:\Water%20Fix\00097581pic.docx" TargetMode="External"/><Relationship Id="rId9" Type="http://schemas.openxmlformats.org/officeDocument/2006/relationships/hyperlink" Target="file:///L:\Water%20Fix\50119055pic.docx" TargetMode="External"/><Relationship Id="rId13" Type="http://schemas.openxmlformats.org/officeDocument/2006/relationships/hyperlink" Target="https://www.google.com/maps/place/37%C2%B054'53.4%22N+121%C2%B032'37.1%22W/@37.91483,-121.5442899,241m/data=!3m2!1e3!4b1!4m5!3m4!1s0x0:0x0!8m2!3d37.91483!4d-121.543639" TargetMode="External"/><Relationship Id="rId18" Type="http://schemas.openxmlformats.org/officeDocument/2006/relationships/hyperlink" Target="file:///L:\Water%20Fix\50119056pict.docx" TargetMode="External"/><Relationship Id="rId39" Type="http://schemas.openxmlformats.org/officeDocument/2006/relationships/hyperlink" Target="https://www.google.com/maps/place/38%C2%B013'42.1%22N+121%C2%B029'26.6%22W/@38.228366,-121.4912692,202m/data=!3m2!1e3!4b1!4m5!3m4!1s0x0:0x0!8m2!3d38.228366!4d-121.490722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www.google.com/maps/place/38%C2%B014'50.8%22N+121%C2%B030'08.8%22W/@38.24743,-121.5029932,202m/data=!3m2!1e3!4b1!4m5!3m4!1s0x0:0x0!8m2!3d38.24743!4d-121.502446" TargetMode="External"/><Relationship Id="rId50" Type="http://schemas.openxmlformats.org/officeDocument/2006/relationships/hyperlink" Target="file:///L:\Water%20Fix\50140020pict.docx" TargetMode="External"/><Relationship Id="rId55" Type="http://schemas.openxmlformats.org/officeDocument/2006/relationships/hyperlink" Target="file:///L:\Water%20Fix\50140031pict.docx" TargetMode="External"/><Relationship Id="rId76" Type="http://schemas.openxmlformats.org/officeDocument/2006/relationships/hyperlink" Target="https://www.google.com/maps/place/38%C2%B019'13.9%22N+121%C2%B026'03.6%22W/@38.320529,-121.4350204,221m/data=!3m2!1e3!4b1!4m5!3m4!1s0x0:0x0!8m2!3d38.320529!4d-121.434333" TargetMode="External"/><Relationship Id="rId97" Type="http://schemas.openxmlformats.org/officeDocument/2006/relationships/hyperlink" Target="https://www.google.com/maps/place/38%C2%B024'36.2%22N+121%C2%B030'53.6%22W/@38.410057,-121.5154512,176m/data=!3m2!1e3!4b1!4m5!3m4!1s0x0:0x0!8m2!3d38.410057!4d-121.514904" TargetMode="External"/><Relationship Id="rId104" Type="http://schemas.openxmlformats.org/officeDocument/2006/relationships/hyperlink" Target="https://www.google.com/maps/place/37%C2%B058'40.1%22N+121%C2%B033'46.9%22W/@37.97546,-121.5656514,15z/data=!4m5!3m4!1s0x0:0x0!8m2!3d37.977813!4d-121.563016" TargetMode="External"/><Relationship Id="rId7" Type="http://schemas.openxmlformats.org/officeDocument/2006/relationships/hyperlink" Target="file:///L:\Water%20Fix\50119053pic.docx" TargetMode="External"/><Relationship Id="rId71" Type="http://schemas.openxmlformats.org/officeDocument/2006/relationships/hyperlink" Target="https://www.google.com/maps/place/38%C2%B022'14.3%22N+121%C2%B031'12.8%22W/@38.370652,-121.520843,195m/data=!3m2!1e3!4b1!4m5!3m4!1s0x0:0x0!8m2!3d38.370652!4d-121.520236" TargetMode="External"/><Relationship Id="rId92" Type="http://schemas.openxmlformats.org/officeDocument/2006/relationships/hyperlink" Target="https://www.google.com/maps/place/38%C2%B026'05.0%22N+121%C2%B030'39.8%22W/@38.434718,-121.5119075,273m/data=!3m2!1e3!4b1!4m5!3m4!1s0x0:0x0!8m2!3d38.434718!4d-121.511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8"/>
  <sheetViews>
    <sheetView tabSelected="1" zoomScale="70" zoomScaleNormal="70" workbookViewId="0">
      <selection activeCell="J2" sqref="J2"/>
    </sheetView>
  </sheetViews>
  <sheetFormatPr defaultColWidth="60" defaultRowHeight="15" x14ac:dyDescent="0.25"/>
  <cols>
    <col min="1" max="1" width="9.625" style="4" bestFit="1" customWidth="1"/>
    <col min="2" max="2" width="7.25" bestFit="1" customWidth="1"/>
    <col min="3" max="3" width="17.25" bestFit="1" customWidth="1"/>
    <col min="4" max="4" width="8.375" bestFit="1" customWidth="1"/>
    <col min="5" max="5" width="6" bestFit="1" customWidth="1"/>
    <col min="6" max="6" width="13.125" bestFit="1" customWidth="1"/>
    <col min="7" max="7" width="13.375" customWidth="1"/>
    <col min="8" max="8" width="10.125" customWidth="1"/>
    <col min="9" max="9" width="42" style="17" customWidth="1"/>
    <col min="10" max="10" width="60" style="2"/>
    <col min="11" max="11" width="11.25" bestFit="1" customWidth="1"/>
    <col min="12" max="12" width="12.875" bestFit="1" customWidth="1"/>
    <col min="13" max="13" width="19" style="2" customWidth="1"/>
    <col min="14" max="14" width="20.625" customWidth="1"/>
    <col min="15" max="15" width="13.25" customWidth="1"/>
    <col min="16" max="16" width="5.625" bestFit="1" customWidth="1"/>
    <col min="17" max="17" width="12.625" bestFit="1" customWidth="1"/>
    <col min="18" max="18" width="12.75" bestFit="1" customWidth="1"/>
    <col min="19" max="19" width="8" bestFit="1" customWidth="1"/>
    <col min="20" max="20" width="8.375" bestFit="1" customWidth="1"/>
    <col min="21" max="21" width="6.75" bestFit="1" customWidth="1"/>
    <col min="22" max="22" width="11" bestFit="1" customWidth="1"/>
    <col min="23" max="23" width="6.125" bestFit="1" customWidth="1"/>
    <col min="24" max="24" width="10.75" bestFit="1" customWidth="1"/>
    <col min="25" max="25" width="10.25" bestFit="1" customWidth="1"/>
    <col min="26" max="26" width="15.375" bestFit="1" customWidth="1"/>
    <col min="27" max="27" width="8.875" bestFit="1" customWidth="1"/>
  </cols>
  <sheetData>
    <row r="1" spans="1:18" ht="45" customHeight="1" x14ac:dyDescent="0.35">
      <c r="A1" s="23" t="s">
        <v>430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8" ht="54.75" customHeight="1" x14ac:dyDescent="0.25">
      <c r="A2" s="4" t="s">
        <v>378</v>
      </c>
      <c r="B2" t="s">
        <v>0</v>
      </c>
      <c r="C2" t="s">
        <v>415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s="17" t="s">
        <v>193</v>
      </c>
      <c r="J2" s="2" t="s">
        <v>194</v>
      </c>
      <c r="K2" t="s">
        <v>195</v>
      </c>
      <c r="L2" t="s">
        <v>196</v>
      </c>
      <c r="M2" s="2" t="s">
        <v>124</v>
      </c>
      <c r="N2" t="s">
        <v>89</v>
      </c>
      <c r="O2" t="s">
        <v>90</v>
      </c>
      <c r="P2" t="s">
        <v>91</v>
      </c>
      <c r="Q2" t="s">
        <v>92</v>
      </c>
    </row>
    <row r="3" spans="1:18" ht="82.9" customHeight="1" x14ac:dyDescent="0.25">
      <c r="A3" s="4" t="s">
        <v>358</v>
      </c>
      <c r="B3" t="s">
        <v>6</v>
      </c>
      <c r="C3" t="s">
        <v>7</v>
      </c>
      <c r="D3">
        <v>2</v>
      </c>
      <c r="F3">
        <v>476040</v>
      </c>
      <c r="G3" t="s">
        <v>12</v>
      </c>
      <c r="H3" s="1" t="str">
        <f>HYPERLINK("50119058.tif","View Log")</f>
        <v>View Log</v>
      </c>
      <c r="I3" s="10" t="s">
        <v>109</v>
      </c>
      <c r="J3" s="5" t="s">
        <v>242</v>
      </c>
      <c r="K3">
        <v>38.224449999999997</v>
      </c>
      <c r="L3">
        <v>-121.507644</v>
      </c>
      <c r="M3" s="2" t="s">
        <v>128</v>
      </c>
      <c r="N3" t="s">
        <v>106</v>
      </c>
      <c r="O3" t="s">
        <v>104</v>
      </c>
      <c r="Q3" t="s">
        <v>100</v>
      </c>
    </row>
    <row r="4" spans="1:18" ht="75" x14ac:dyDescent="0.25">
      <c r="A4" s="4" t="s">
        <v>336</v>
      </c>
      <c r="B4" t="s">
        <v>6</v>
      </c>
      <c r="C4" t="s">
        <v>7</v>
      </c>
      <c r="D4">
        <v>2</v>
      </c>
      <c r="F4">
        <v>39002</v>
      </c>
      <c r="G4" t="s">
        <v>10</v>
      </c>
      <c r="H4" s="1" t="str">
        <f>HYPERLINK("50119056.tif","View Log")</f>
        <v>View Log</v>
      </c>
      <c r="I4" s="12" t="s">
        <v>210</v>
      </c>
      <c r="J4" s="5" t="s">
        <v>240</v>
      </c>
      <c r="K4">
        <v>38.225245999999999</v>
      </c>
      <c r="L4">
        <v>-121.50446599999999</v>
      </c>
      <c r="M4" s="2" t="s">
        <v>153</v>
      </c>
      <c r="N4" t="s">
        <v>105</v>
      </c>
      <c r="O4" t="s">
        <v>104</v>
      </c>
      <c r="P4" t="s">
        <v>97</v>
      </c>
      <c r="Q4" t="s">
        <v>95</v>
      </c>
    </row>
    <row r="5" spans="1:18" ht="60" x14ac:dyDescent="0.25">
      <c r="A5" s="4" t="s">
        <v>332</v>
      </c>
      <c r="B5" t="s">
        <v>6</v>
      </c>
      <c r="C5" t="s">
        <v>7</v>
      </c>
      <c r="D5">
        <v>2</v>
      </c>
      <c r="F5">
        <v>268260</v>
      </c>
      <c r="G5" t="s">
        <v>11</v>
      </c>
      <c r="H5" s="1" t="str">
        <f>HYPERLINK("50119057.tif","View Log")</f>
        <v>View Log</v>
      </c>
      <c r="I5" s="16" t="s">
        <v>234</v>
      </c>
      <c r="J5" s="5" t="s">
        <v>241</v>
      </c>
      <c r="K5">
        <v>38.229922000000002</v>
      </c>
      <c r="L5">
        <v>-121.51471100000001</v>
      </c>
      <c r="M5" s="2" t="s">
        <v>127</v>
      </c>
      <c r="N5" t="s">
        <v>106</v>
      </c>
      <c r="O5" t="s">
        <v>104</v>
      </c>
      <c r="Q5" t="s">
        <v>108</v>
      </c>
    </row>
    <row r="6" spans="1:18" ht="83.45" customHeight="1" x14ac:dyDescent="0.25">
      <c r="A6" s="4" t="s">
        <v>335</v>
      </c>
      <c r="B6" t="s">
        <v>6</v>
      </c>
      <c r="C6" t="s">
        <v>7</v>
      </c>
      <c r="D6">
        <v>2</v>
      </c>
      <c r="F6">
        <v>77040</v>
      </c>
      <c r="G6" t="s">
        <v>9</v>
      </c>
      <c r="H6" s="1" t="str">
        <f>HYPERLINK("50119055.tif","View Log")</f>
        <v>View Log</v>
      </c>
      <c r="I6" s="12" t="s">
        <v>199</v>
      </c>
      <c r="J6" s="5" t="s">
        <v>200</v>
      </c>
      <c r="K6">
        <v>38.233974099999998</v>
      </c>
      <c r="L6">
        <v>-121.5159785</v>
      </c>
      <c r="M6" s="2" t="s">
        <v>126</v>
      </c>
      <c r="N6" t="s">
        <v>106</v>
      </c>
      <c r="O6" t="s">
        <v>104</v>
      </c>
      <c r="P6" t="s">
        <v>107</v>
      </c>
      <c r="Q6" t="s">
        <v>95</v>
      </c>
    </row>
    <row r="7" spans="1:18" ht="72.599999999999994" customHeight="1" x14ac:dyDescent="0.25">
      <c r="A7" s="4" t="s">
        <v>330</v>
      </c>
      <c r="B7" t="s">
        <v>6</v>
      </c>
      <c r="C7" t="s">
        <v>13</v>
      </c>
      <c r="D7">
        <v>25</v>
      </c>
      <c r="F7">
        <v>75878</v>
      </c>
      <c r="G7" t="s">
        <v>19</v>
      </c>
      <c r="H7" s="1" t="str">
        <f>HYPERLINK("50121063.tif","View Log")</f>
        <v>View Log</v>
      </c>
      <c r="I7" s="12" t="s">
        <v>239</v>
      </c>
      <c r="J7" s="5" t="s">
        <v>249</v>
      </c>
      <c r="K7">
        <v>38.247430000000001</v>
      </c>
      <c r="L7">
        <v>-121.50244600000001</v>
      </c>
      <c r="M7" s="2" t="s">
        <v>154</v>
      </c>
      <c r="N7" t="s">
        <v>106</v>
      </c>
      <c r="O7" t="s">
        <v>104</v>
      </c>
      <c r="Q7" t="s">
        <v>95</v>
      </c>
    </row>
    <row r="8" spans="1:18" ht="73.900000000000006" customHeight="1" x14ac:dyDescent="0.25">
      <c r="A8" s="4" t="s">
        <v>416</v>
      </c>
      <c r="B8" t="s">
        <v>6</v>
      </c>
      <c r="C8" t="s">
        <v>13</v>
      </c>
      <c r="D8">
        <v>18</v>
      </c>
      <c r="F8">
        <v>39035</v>
      </c>
      <c r="G8" t="s">
        <v>18</v>
      </c>
      <c r="H8" s="1" t="str">
        <f>HYPERLINK("50121054.tif","View Log")</f>
        <v>View Log</v>
      </c>
      <c r="I8" s="12" t="s">
        <v>238</v>
      </c>
      <c r="J8" s="5" t="s">
        <v>248</v>
      </c>
      <c r="K8">
        <v>38.290976000000001</v>
      </c>
      <c r="L8">
        <v>-121.582356</v>
      </c>
      <c r="M8" s="2" t="s">
        <v>133</v>
      </c>
      <c r="N8" t="s">
        <v>106</v>
      </c>
      <c r="O8" t="s">
        <v>104</v>
      </c>
      <c r="Q8" t="s">
        <v>95</v>
      </c>
    </row>
    <row r="9" spans="1:18" ht="74.45" customHeight="1" x14ac:dyDescent="0.25">
      <c r="A9" s="4" t="s">
        <v>417</v>
      </c>
      <c r="B9" t="s">
        <v>6</v>
      </c>
      <c r="C9" t="s">
        <v>13</v>
      </c>
      <c r="D9">
        <v>12</v>
      </c>
      <c r="F9">
        <v>36785</v>
      </c>
      <c r="G9" t="s">
        <v>17</v>
      </c>
      <c r="H9" s="1" t="str">
        <f>HYPERLINK("50121043.tif","View Log")</f>
        <v>View Log</v>
      </c>
      <c r="I9" s="12" t="s">
        <v>237</v>
      </c>
      <c r="J9" s="5" t="s">
        <v>247</v>
      </c>
      <c r="K9">
        <v>38.298347</v>
      </c>
      <c r="L9">
        <v>-121.448699</v>
      </c>
      <c r="M9" s="2" t="s">
        <v>132</v>
      </c>
      <c r="O9" t="s">
        <v>104</v>
      </c>
      <c r="Q9" t="s">
        <v>112</v>
      </c>
    </row>
    <row r="10" spans="1:18" ht="59.45" customHeight="1" x14ac:dyDescent="0.25">
      <c r="A10" s="4" t="s">
        <v>341</v>
      </c>
      <c r="B10" t="s">
        <v>6</v>
      </c>
      <c r="C10" t="s">
        <v>13</v>
      </c>
      <c r="D10">
        <v>2</v>
      </c>
      <c r="F10">
        <v>88336</v>
      </c>
      <c r="G10" t="s">
        <v>15</v>
      </c>
      <c r="H10" s="1" t="str">
        <f>HYPERLINK("50121020.tif","View Log")</f>
        <v>View Log</v>
      </c>
      <c r="I10" s="21" t="s">
        <v>235</v>
      </c>
      <c r="J10" s="5" t="s">
        <v>244</v>
      </c>
      <c r="K10">
        <v>38.309545999999997</v>
      </c>
      <c r="L10">
        <v>-121.516451</v>
      </c>
      <c r="M10" s="2" t="s">
        <v>131</v>
      </c>
      <c r="N10" t="s">
        <v>113</v>
      </c>
      <c r="O10" t="s">
        <v>104</v>
      </c>
      <c r="Q10" t="s">
        <v>95</v>
      </c>
    </row>
    <row r="11" spans="1:18" ht="68.45" customHeight="1" x14ac:dyDescent="0.25">
      <c r="A11" s="4" t="s">
        <v>342</v>
      </c>
      <c r="B11" t="s">
        <v>6</v>
      </c>
      <c r="C11" t="s">
        <v>13</v>
      </c>
      <c r="D11">
        <v>2</v>
      </c>
      <c r="F11">
        <v>53467</v>
      </c>
      <c r="G11" t="s">
        <v>14</v>
      </c>
      <c r="H11" s="1" t="str">
        <f>HYPERLINK("50121019.tif","View Log")</f>
        <v>View Log</v>
      </c>
      <c r="I11" s="12" t="s">
        <v>129</v>
      </c>
      <c r="J11" s="5" t="s">
        <v>243</v>
      </c>
      <c r="K11">
        <v>38.309545999999997</v>
      </c>
      <c r="L11">
        <v>-121.516451</v>
      </c>
      <c r="M11" s="2" t="s">
        <v>130</v>
      </c>
      <c r="N11" t="s">
        <v>113</v>
      </c>
      <c r="O11" t="s">
        <v>104</v>
      </c>
      <c r="Q11" t="s">
        <v>95</v>
      </c>
      <c r="R11" s="3"/>
    </row>
    <row r="12" spans="1:18" ht="87.6" customHeight="1" x14ac:dyDescent="0.25">
      <c r="A12" s="4" t="s">
        <v>348</v>
      </c>
      <c r="B12" t="s">
        <v>6</v>
      </c>
      <c r="C12" t="s">
        <v>13</v>
      </c>
      <c r="D12">
        <v>2</v>
      </c>
      <c r="F12">
        <v>469047</v>
      </c>
      <c r="G12" t="s">
        <v>20</v>
      </c>
      <c r="H12" s="1" t="str">
        <f>HYPERLINK("00000F69.TIF","View Log")</f>
        <v>View Log</v>
      </c>
      <c r="I12" s="15" t="s">
        <v>114</v>
      </c>
      <c r="J12" s="5" t="s">
        <v>250</v>
      </c>
      <c r="K12">
        <v>38.312316000000003</v>
      </c>
      <c r="L12">
        <v>-121.483048</v>
      </c>
      <c r="M12" s="2" t="s">
        <v>251</v>
      </c>
      <c r="N12" t="s">
        <v>113</v>
      </c>
      <c r="O12" t="s">
        <v>104</v>
      </c>
      <c r="Q12" t="s">
        <v>95</v>
      </c>
    </row>
    <row r="13" spans="1:18" ht="103.15" customHeight="1" x14ac:dyDescent="0.25">
      <c r="A13" s="4" t="s">
        <v>340</v>
      </c>
      <c r="B13" t="s">
        <v>6</v>
      </c>
      <c r="C13" t="s">
        <v>21</v>
      </c>
      <c r="D13">
        <v>15</v>
      </c>
      <c r="F13">
        <v>339826</v>
      </c>
      <c r="G13" t="s">
        <v>46</v>
      </c>
      <c r="H13" s="1" t="str">
        <f>HYPERLINK("0009934E.TIF","View Log")</f>
        <v>View Log</v>
      </c>
      <c r="I13" s="18" t="s">
        <v>161</v>
      </c>
      <c r="J13" s="5" t="s">
        <v>301</v>
      </c>
      <c r="K13" s="10">
        <v>38.313119</v>
      </c>
      <c r="L13" s="10">
        <v>-121.57537600000001</v>
      </c>
      <c r="M13" s="2" t="s">
        <v>159</v>
      </c>
      <c r="N13" t="s">
        <v>113</v>
      </c>
      <c r="O13" t="s">
        <v>104</v>
      </c>
      <c r="Q13" t="s">
        <v>95</v>
      </c>
    </row>
    <row r="14" spans="1:18" ht="72.599999999999994" customHeight="1" x14ac:dyDescent="0.25">
      <c r="A14" s="4" t="s">
        <v>339</v>
      </c>
      <c r="B14" t="s">
        <v>6</v>
      </c>
      <c r="C14" t="s">
        <v>21</v>
      </c>
      <c r="D14">
        <v>28</v>
      </c>
      <c r="F14">
        <v>8445</v>
      </c>
      <c r="G14" t="s">
        <v>37</v>
      </c>
      <c r="H14" s="1" t="str">
        <f>HYPERLINK("50140035.tif","View Log")</f>
        <v>View Log</v>
      </c>
      <c r="I14" s="18" t="s">
        <v>274</v>
      </c>
      <c r="J14" s="5" t="s">
        <v>296</v>
      </c>
      <c r="K14">
        <v>38.320121999999998</v>
      </c>
      <c r="L14">
        <v>-121.4659</v>
      </c>
      <c r="M14" s="2" t="s">
        <v>148</v>
      </c>
      <c r="N14" t="s">
        <v>113</v>
      </c>
      <c r="O14" t="s">
        <v>104</v>
      </c>
      <c r="P14" t="s">
        <v>97</v>
      </c>
      <c r="Q14" t="s">
        <v>95</v>
      </c>
    </row>
    <row r="15" spans="1:18" ht="85.9" customHeight="1" x14ac:dyDescent="0.25">
      <c r="A15" s="4" t="s">
        <v>338</v>
      </c>
      <c r="B15" t="s">
        <v>6</v>
      </c>
      <c r="C15" t="s">
        <v>21</v>
      </c>
      <c r="D15">
        <v>27</v>
      </c>
      <c r="F15">
        <v>1155</v>
      </c>
      <c r="G15" t="s">
        <v>36</v>
      </c>
      <c r="H15" s="1" t="str">
        <f>HYPERLINK("50140033.tif","View Log")</f>
        <v>View Log</v>
      </c>
      <c r="I15" s="13" t="s">
        <v>294</v>
      </c>
      <c r="J15" s="5" t="s">
        <v>295</v>
      </c>
      <c r="K15">
        <v>38.320529000000001</v>
      </c>
      <c r="L15">
        <v>-121.434333</v>
      </c>
      <c r="M15" s="2" t="s">
        <v>147</v>
      </c>
      <c r="N15" t="s">
        <v>113</v>
      </c>
      <c r="O15" t="s">
        <v>104</v>
      </c>
      <c r="P15" t="s">
        <v>116</v>
      </c>
      <c r="Q15" t="s">
        <v>95</v>
      </c>
    </row>
    <row r="16" spans="1:18" ht="82.9" customHeight="1" x14ac:dyDescent="0.25">
      <c r="A16" s="4" t="s">
        <v>418</v>
      </c>
      <c r="B16" t="s">
        <v>6</v>
      </c>
      <c r="C16" t="s">
        <v>21</v>
      </c>
      <c r="D16">
        <v>34</v>
      </c>
      <c r="F16">
        <v>257848</v>
      </c>
      <c r="G16" t="s">
        <v>49</v>
      </c>
      <c r="H16" s="1" t="str">
        <f>HYPERLINK("00097587.TIF","View Log")</f>
        <v>View Log</v>
      </c>
      <c r="I16" s="18" t="s">
        <v>119</v>
      </c>
      <c r="J16" s="5" t="s">
        <v>304</v>
      </c>
      <c r="K16" s="10">
        <v>38.320659999999997</v>
      </c>
      <c r="L16" s="10">
        <v>-121.50759100000001</v>
      </c>
      <c r="M16" s="2" t="s">
        <v>160</v>
      </c>
      <c r="N16" t="s">
        <v>113</v>
      </c>
      <c r="O16" t="s">
        <v>104</v>
      </c>
      <c r="Q16" t="s">
        <v>95</v>
      </c>
    </row>
    <row r="17" spans="1:43" ht="72" customHeight="1" x14ac:dyDescent="0.25">
      <c r="A17" s="4" t="s">
        <v>343</v>
      </c>
      <c r="B17" t="s">
        <v>6</v>
      </c>
      <c r="C17" t="s">
        <v>21</v>
      </c>
      <c r="D17">
        <v>34</v>
      </c>
      <c r="F17">
        <v>750044</v>
      </c>
      <c r="G17" t="s">
        <v>45</v>
      </c>
      <c r="H17" s="1" t="str">
        <f>HYPERLINK("00000F92.TIF","View Log")</f>
        <v>View Log</v>
      </c>
      <c r="I17" s="18" t="s">
        <v>188</v>
      </c>
      <c r="J17" s="5" t="s">
        <v>300</v>
      </c>
      <c r="K17" s="10">
        <v>38.326625999999997</v>
      </c>
      <c r="L17" s="10">
        <v>-121.528336</v>
      </c>
      <c r="M17" s="2" t="s">
        <v>157</v>
      </c>
      <c r="N17" t="s">
        <v>113</v>
      </c>
      <c r="O17" t="s">
        <v>104</v>
      </c>
      <c r="Q17" t="s">
        <v>95</v>
      </c>
    </row>
    <row r="18" spans="1:43" ht="79.150000000000006" customHeight="1" x14ac:dyDescent="0.25">
      <c r="A18" s="4" t="s">
        <v>419</v>
      </c>
      <c r="B18" t="s">
        <v>6</v>
      </c>
      <c r="C18" t="s">
        <v>13</v>
      </c>
      <c r="D18">
        <v>7</v>
      </c>
      <c r="F18">
        <v>8403</v>
      </c>
      <c r="G18" t="s">
        <v>16</v>
      </c>
      <c r="H18" s="1" t="str">
        <f>HYPERLINK("50121027.tif","View Log")</f>
        <v>View Log</v>
      </c>
      <c r="I18" s="12" t="s">
        <v>236</v>
      </c>
      <c r="J18" s="5" t="s">
        <v>246</v>
      </c>
      <c r="K18">
        <v>38.331904000000002</v>
      </c>
      <c r="L18">
        <v>-121.569759</v>
      </c>
      <c r="M18" s="2" t="s">
        <v>245</v>
      </c>
      <c r="N18" t="s">
        <v>113</v>
      </c>
      <c r="O18" t="s">
        <v>104</v>
      </c>
      <c r="Q18" t="s">
        <v>95</v>
      </c>
    </row>
    <row r="19" spans="1:43" ht="67.900000000000006" customHeight="1" x14ac:dyDescent="0.25">
      <c r="A19" s="4" t="s">
        <v>420</v>
      </c>
      <c r="B19" t="s">
        <v>6</v>
      </c>
      <c r="C19" t="s">
        <v>21</v>
      </c>
      <c r="D19">
        <v>34</v>
      </c>
      <c r="F19">
        <v>822119</v>
      </c>
      <c r="G19" t="s">
        <v>52</v>
      </c>
      <c r="H19" s="1" t="str">
        <f>HYPERLINK("DOCU00000174_020.pdf","View Log")</f>
        <v>View Log</v>
      </c>
      <c r="I19" s="14" t="s">
        <v>168</v>
      </c>
      <c r="J19" s="5" t="s">
        <v>306</v>
      </c>
      <c r="K19">
        <v>38.332230000000003</v>
      </c>
      <c r="L19">
        <v>-121.52388500000001</v>
      </c>
      <c r="M19" s="2" t="s">
        <v>167</v>
      </c>
      <c r="N19" t="s">
        <v>113</v>
      </c>
      <c r="O19" t="s">
        <v>104</v>
      </c>
      <c r="Q19" t="s">
        <v>112</v>
      </c>
    </row>
    <row r="20" spans="1:43" ht="60" x14ac:dyDescent="0.25">
      <c r="A20" s="4" t="s">
        <v>421</v>
      </c>
      <c r="B20" t="s">
        <v>6</v>
      </c>
      <c r="C20" t="s">
        <v>21</v>
      </c>
      <c r="D20">
        <v>28</v>
      </c>
      <c r="F20">
        <v>8424</v>
      </c>
      <c r="G20" t="s">
        <v>43</v>
      </c>
      <c r="H20" s="1" t="str">
        <f>HYPERLINK("50140041.tif","View Log")</f>
        <v>View Log</v>
      </c>
      <c r="I20" s="14" t="s">
        <v>385</v>
      </c>
      <c r="J20" s="5" t="s">
        <v>386</v>
      </c>
      <c r="K20">
        <v>38.3348333</v>
      </c>
      <c r="L20">
        <v>-121.5352142</v>
      </c>
      <c r="M20" s="2" t="s">
        <v>152</v>
      </c>
      <c r="N20" t="s">
        <v>113</v>
      </c>
      <c r="O20" t="s">
        <v>104</v>
      </c>
      <c r="P20" t="s">
        <v>99</v>
      </c>
      <c r="Q20" t="s">
        <v>95</v>
      </c>
    </row>
    <row r="21" spans="1:43" ht="58.9" customHeight="1" x14ac:dyDescent="0.25">
      <c r="A21" s="4" t="s">
        <v>422</v>
      </c>
      <c r="B21" t="s">
        <v>6</v>
      </c>
      <c r="C21" t="s">
        <v>21</v>
      </c>
      <c r="D21">
        <v>28</v>
      </c>
      <c r="F21">
        <v>822055</v>
      </c>
      <c r="G21" t="s">
        <v>405</v>
      </c>
      <c r="H21" s="1" t="str">
        <f>HYPERLINK("00112BDA.TIF","View Log")</f>
        <v>View Log</v>
      </c>
      <c r="I21" s="16" t="s">
        <v>406</v>
      </c>
      <c r="J21" s="5" t="s">
        <v>414</v>
      </c>
      <c r="K21">
        <v>38.335041199999999</v>
      </c>
      <c r="L21">
        <v>-121.5561275</v>
      </c>
      <c r="M21" t="s">
        <v>95</v>
      </c>
      <c r="V21" s="11"/>
      <c r="Z21" s="11"/>
      <c r="AC21" t="s">
        <v>95</v>
      </c>
      <c r="AG21">
        <v>178</v>
      </c>
      <c r="AH21" t="b">
        <v>0</v>
      </c>
      <c r="AI21" t="b">
        <v>0</v>
      </c>
      <c r="AL21">
        <v>100</v>
      </c>
      <c r="AM21">
        <v>0</v>
      </c>
      <c r="AN21">
        <v>13</v>
      </c>
      <c r="AP21">
        <v>21.75</v>
      </c>
      <c r="AQ21">
        <v>1</v>
      </c>
    </row>
    <row r="22" spans="1:43" ht="72" customHeight="1" x14ac:dyDescent="0.25">
      <c r="A22" s="4" t="s">
        <v>423</v>
      </c>
      <c r="B22" t="s">
        <v>6</v>
      </c>
      <c r="C22" t="s">
        <v>21</v>
      </c>
      <c r="D22">
        <v>28</v>
      </c>
      <c r="F22">
        <v>53468</v>
      </c>
      <c r="G22" t="s">
        <v>38</v>
      </c>
      <c r="H22" s="1" t="str">
        <f>HYPERLINK("50140036.tif","View Log")</f>
        <v>View Log</v>
      </c>
      <c r="I22" s="14" t="s">
        <v>382</v>
      </c>
      <c r="J22" s="5" t="s">
        <v>297</v>
      </c>
      <c r="K22">
        <v>38.335577000000001</v>
      </c>
      <c r="L22">
        <v>-121.553752</v>
      </c>
      <c r="M22" s="2" t="s">
        <v>149</v>
      </c>
      <c r="N22" t="s">
        <v>113</v>
      </c>
      <c r="O22" t="s">
        <v>104</v>
      </c>
      <c r="P22" t="s">
        <v>116</v>
      </c>
      <c r="Q22" t="s">
        <v>95</v>
      </c>
    </row>
    <row r="23" spans="1:43" ht="36.6" customHeight="1" x14ac:dyDescent="0.25">
      <c r="A23" s="4" t="s">
        <v>369</v>
      </c>
      <c r="B23" t="s">
        <v>6</v>
      </c>
      <c r="C23" t="s">
        <v>21</v>
      </c>
      <c r="D23">
        <v>28</v>
      </c>
      <c r="F23" t="s">
        <v>41</v>
      </c>
      <c r="G23" t="s">
        <v>42</v>
      </c>
      <c r="H23" s="1" t="str">
        <f>HYPERLINK("50140040.tif","View Log")</f>
        <v>View Log</v>
      </c>
      <c r="I23" s="16" t="s">
        <v>387</v>
      </c>
      <c r="J23" s="5" t="s">
        <v>384</v>
      </c>
      <c r="K23">
        <v>38.336037300000001</v>
      </c>
      <c r="L23">
        <v>-121.527759</v>
      </c>
      <c r="M23" s="2" t="s">
        <v>388</v>
      </c>
      <c r="N23" t="s">
        <v>113</v>
      </c>
      <c r="O23" t="s">
        <v>104</v>
      </c>
      <c r="P23" t="s">
        <v>118</v>
      </c>
      <c r="Q23" t="s">
        <v>95</v>
      </c>
    </row>
    <row r="24" spans="1:43" ht="36" customHeight="1" x14ac:dyDescent="0.25">
      <c r="A24" s="4" t="s">
        <v>424</v>
      </c>
      <c r="B24" t="s">
        <v>6</v>
      </c>
      <c r="C24" t="s">
        <v>21</v>
      </c>
      <c r="D24">
        <v>28</v>
      </c>
      <c r="F24">
        <v>178795</v>
      </c>
      <c r="G24" t="s">
        <v>40</v>
      </c>
      <c r="H24" s="1" t="str">
        <f>HYPERLINK("50140038.tif","View Log")</f>
        <v>View Log</v>
      </c>
      <c r="I24" s="16" t="s">
        <v>387</v>
      </c>
      <c r="J24" s="5" t="s">
        <v>384</v>
      </c>
      <c r="K24">
        <v>38.336037300000001</v>
      </c>
      <c r="L24">
        <v>-121.527759</v>
      </c>
      <c r="M24" s="2" t="s">
        <v>151</v>
      </c>
      <c r="N24" t="s">
        <v>113</v>
      </c>
      <c r="O24" t="s">
        <v>104</v>
      </c>
      <c r="P24" t="s">
        <v>118</v>
      </c>
      <c r="Q24" t="s">
        <v>95</v>
      </c>
    </row>
    <row r="25" spans="1:43" ht="65.45" customHeight="1" x14ac:dyDescent="0.25">
      <c r="A25" s="4" t="s">
        <v>372</v>
      </c>
      <c r="B25" t="s">
        <v>6</v>
      </c>
      <c r="C25" t="s">
        <v>21</v>
      </c>
      <c r="D25">
        <v>28</v>
      </c>
      <c r="F25">
        <v>117824</v>
      </c>
      <c r="G25" t="s">
        <v>402</v>
      </c>
      <c r="H25" s="1" t="str">
        <f>HYPERLINK("50140039.tif","View Log")</f>
        <v>View Log</v>
      </c>
      <c r="I25" s="16" t="s">
        <v>407</v>
      </c>
      <c r="J25" s="5" t="s">
        <v>408</v>
      </c>
      <c r="K25">
        <v>38.338045800000003</v>
      </c>
      <c r="L25">
        <v>-121.5455422</v>
      </c>
      <c r="M25" s="2" t="s">
        <v>407</v>
      </c>
      <c r="P25" t="s">
        <v>116</v>
      </c>
      <c r="Q25">
        <v>1</v>
      </c>
      <c r="Z25" s="11"/>
      <c r="AC25" t="s">
        <v>112</v>
      </c>
      <c r="AD25">
        <v>14</v>
      </c>
      <c r="AE25">
        <v>93</v>
      </c>
      <c r="AF25">
        <v>125</v>
      </c>
      <c r="AG25">
        <v>129</v>
      </c>
      <c r="AH25" t="b">
        <v>0</v>
      </c>
      <c r="AI25" t="b">
        <v>0</v>
      </c>
      <c r="AK25" t="s">
        <v>401</v>
      </c>
    </row>
    <row r="26" spans="1:43" ht="56.45" customHeight="1" x14ac:dyDescent="0.25">
      <c r="A26" s="4" t="s">
        <v>371</v>
      </c>
      <c r="B26" t="s">
        <v>6</v>
      </c>
      <c r="C26" t="s">
        <v>21</v>
      </c>
      <c r="D26">
        <v>28</v>
      </c>
      <c r="F26">
        <v>111895</v>
      </c>
      <c r="G26" t="s">
        <v>39</v>
      </c>
      <c r="H26" s="1" t="str">
        <f>HYPERLINK("50140037.tif","View Log")</f>
        <v>View Log</v>
      </c>
      <c r="I26" s="16" t="s">
        <v>383</v>
      </c>
      <c r="J26" s="5" t="s">
        <v>298</v>
      </c>
      <c r="K26">
        <v>38.338878000000001</v>
      </c>
      <c r="L26">
        <v>-121.547845</v>
      </c>
      <c r="M26" s="2" t="s">
        <v>150</v>
      </c>
      <c r="N26" t="s">
        <v>113</v>
      </c>
      <c r="O26" t="s">
        <v>104</v>
      </c>
      <c r="P26" t="s">
        <v>116</v>
      </c>
      <c r="Q26" t="s">
        <v>95</v>
      </c>
    </row>
    <row r="27" spans="1:43" ht="54.6" customHeight="1" x14ac:dyDescent="0.25">
      <c r="A27" s="4" t="s">
        <v>364</v>
      </c>
      <c r="B27" t="s">
        <v>6</v>
      </c>
      <c r="C27" t="s">
        <v>21</v>
      </c>
      <c r="D27">
        <v>34</v>
      </c>
      <c r="F27">
        <v>476004</v>
      </c>
      <c r="G27" t="s">
        <v>44</v>
      </c>
      <c r="H27" s="1" t="str">
        <f>HYPERLINK("50140069.tif","View Log")</f>
        <v>View Log</v>
      </c>
      <c r="I27" s="18" t="s">
        <v>156</v>
      </c>
      <c r="J27" s="5" t="s">
        <v>299</v>
      </c>
      <c r="K27" s="10">
        <v>38.340366000000003</v>
      </c>
      <c r="L27" s="10">
        <v>-121.542265</v>
      </c>
      <c r="M27" s="2" t="s">
        <v>155</v>
      </c>
      <c r="N27" t="s">
        <v>113</v>
      </c>
      <c r="O27" t="s">
        <v>104</v>
      </c>
      <c r="Q27" t="s">
        <v>95</v>
      </c>
    </row>
    <row r="28" spans="1:43" ht="51.6" customHeight="1" x14ac:dyDescent="0.25">
      <c r="A28" s="4" t="s">
        <v>365</v>
      </c>
      <c r="B28" t="s">
        <v>6</v>
      </c>
      <c r="C28" t="s">
        <v>21</v>
      </c>
      <c r="D28">
        <v>28</v>
      </c>
      <c r="F28">
        <v>805175</v>
      </c>
      <c r="G28" t="s">
        <v>404</v>
      </c>
      <c r="H28" s="1" t="str">
        <f>HYPERLINK("00112BD9.TIF","View Log")</f>
        <v>View Log</v>
      </c>
      <c r="I28" s="16" t="s">
        <v>412</v>
      </c>
      <c r="J28" s="5" t="s">
        <v>413</v>
      </c>
      <c r="K28">
        <v>38.343265000000002</v>
      </c>
      <c r="L28">
        <v>-121.5565063</v>
      </c>
      <c r="M28" s="2" t="s">
        <v>125</v>
      </c>
      <c r="V28" s="11"/>
    </row>
    <row r="29" spans="1:43" ht="64.900000000000006" customHeight="1" x14ac:dyDescent="0.25">
      <c r="A29" s="4" t="s">
        <v>363</v>
      </c>
      <c r="B29" t="s">
        <v>6</v>
      </c>
      <c r="C29" t="s">
        <v>21</v>
      </c>
      <c r="D29">
        <v>23</v>
      </c>
      <c r="F29">
        <v>178740</v>
      </c>
      <c r="G29" t="s">
        <v>34</v>
      </c>
      <c r="H29" s="1" t="str">
        <f>HYPERLINK("50140026.tif","View Log")</f>
        <v>View Log</v>
      </c>
      <c r="I29" s="18" t="s">
        <v>272</v>
      </c>
      <c r="J29" s="5" t="s">
        <v>292</v>
      </c>
      <c r="K29">
        <v>38.352442000000003</v>
      </c>
      <c r="L29">
        <v>-121.52864599999999</v>
      </c>
      <c r="M29" s="2" t="s">
        <v>145</v>
      </c>
      <c r="N29" t="s">
        <v>117</v>
      </c>
      <c r="O29" t="s">
        <v>104</v>
      </c>
      <c r="Q29" t="s">
        <v>112</v>
      </c>
    </row>
    <row r="30" spans="1:43" ht="163.9" customHeight="1" x14ac:dyDescent="0.25">
      <c r="A30" s="4" t="s">
        <v>362</v>
      </c>
      <c r="B30" t="s">
        <v>6</v>
      </c>
      <c r="C30" t="s">
        <v>21</v>
      </c>
      <c r="D30">
        <v>22</v>
      </c>
      <c r="F30">
        <v>166870</v>
      </c>
      <c r="G30" t="s">
        <v>33</v>
      </c>
      <c r="H30" s="1" t="str">
        <f>HYPERLINK("50140024.tif","View Log")</f>
        <v>View Log</v>
      </c>
      <c r="I30" s="20" t="s">
        <v>272</v>
      </c>
      <c r="J30" s="5" t="s">
        <v>291</v>
      </c>
      <c r="K30">
        <v>38.355178000000002</v>
      </c>
      <c r="L30">
        <v>-121.525784</v>
      </c>
      <c r="M30" s="2" t="s">
        <v>144</v>
      </c>
      <c r="N30" t="s">
        <v>117</v>
      </c>
      <c r="O30" t="s">
        <v>104</v>
      </c>
      <c r="P30" t="s">
        <v>118</v>
      </c>
      <c r="Q30" t="s">
        <v>112</v>
      </c>
    </row>
    <row r="31" spans="1:43" ht="80.45" customHeight="1" x14ac:dyDescent="0.25">
      <c r="A31" s="4" t="s">
        <v>425</v>
      </c>
      <c r="B31" t="s">
        <v>6</v>
      </c>
      <c r="C31" t="s">
        <v>21</v>
      </c>
      <c r="D31">
        <v>22</v>
      </c>
      <c r="F31">
        <v>471151</v>
      </c>
      <c r="G31" t="s">
        <v>50</v>
      </c>
      <c r="H31" s="1" t="str">
        <f>HYPERLINK("00014ECF.TIF","View Log")</f>
        <v>View Log</v>
      </c>
      <c r="I31" s="14" t="s">
        <v>164</v>
      </c>
      <c r="J31" s="5" t="s">
        <v>252</v>
      </c>
      <c r="K31">
        <v>38.355663999999997</v>
      </c>
      <c r="L31">
        <v>-121.52018</v>
      </c>
      <c r="M31" s="2" t="s">
        <v>158</v>
      </c>
      <c r="N31" t="s">
        <v>117</v>
      </c>
      <c r="O31" t="s">
        <v>104</v>
      </c>
      <c r="Q31" t="s">
        <v>95</v>
      </c>
    </row>
    <row r="32" spans="1:43" ht="122.45" customHeight="1" x14ac:dyDescent="0.25">
      <c r="A32" s="4" t="s">
        <v>367</v>
      </c>
      <c r="B32" t="s">
        <v>6</v>
      </c>
      <c r="C32" t="s">
        <v>7</v>
      </c>
      <c r="D32">
        <v>1</v>
      </c>
      <c r="F32">
        <v>8430</v>
      </c>
      <c r="G32" t="s">
        <v>8</v>
      </c>
      <c r="H32" s="1" t="str">
        <f>HYPERLINK("50119053.tif","View Log")</f>
        <v>View Log</v>
      </c>
      <c r="I32" s="12" t="s">
        <v>197</v>
      </c>
      <c r="J32" s="5" t="s">
        <v>198</v>
      </c>
      <c r="K32" s="6">
        <v>38.355792999999998</v>
      </c>
      <c r="L32">
        <v>-121.519752</v>
      </c>
      <c r="M32" s="2" t="s">
        <v>126</v>
      </c>
      <c r="N32" t="s">
        <v>103</v>
      </c>
      <c r="O32" t="s">
        <v>104</v>
      </c>
      <c r="Q32" s="2" t="s">
        <v>125</v>
      </c>
    </row>
    <row r="33" spans="1:41" ht="141.6" customHeight="1" x14ac:dyDescent="0.25">
      <c r="A33" s="4" t="s">
        <v>366</v>
      </c>
      <c r="B33" t="s">
        <v>6</v>
      </c>
      <c r="C33" t="s">
        <v>21</v>
      </c>
      <c r="D33">
        <v>26</v>
      </c>
      <c r="F33">
        <v>53484</v>
      </c>
      <c r="G33" t="s">
        <v>35</v>
      </c>
      <c r="H33" s="1" t="str">
        <f>HYPERLINK("50140031.tif","View Log")</f>
        <v>View Log</v>
      </c>
      <c r="I33" s="18" t="s">
        <v>273</v>
      </c>
      <c r="J33" s="5" t="s">
        <v>293</v>
      </c>
      <c r="K33">
        <v>38.360824000000001</v>
      </c>
      <c r="L33">
        <v>-121.486267</v>
      </c>
      <c r="M33" s="2" t="s">
        <v>146</v>
      </c>
      <c r="O33" t="s">
        <v>104</v>
      </c>
      <c r="Q33" t="s">
        <v>95</v>
      </c>
    </row>
    <row r="34" spans="1:41" ht="116.45" customHeight="1" x14ac:dyDescent="0.25">
      <c r="A34" s="4" t="s">
        <v>361</v>
      </c>
      <c r="B34" t="s">
        <v>6</v>
      </c>
      <c r="C34" t="s">
        <v>21</v>
      </c>
      <c r="D34">
        <v>14</v>
      </c>
      <c r="F34">
        <v>822074</v>
      </c>
      <c r="G34" t="s">
        <v>51</v>
      </c>
      <c r="H34" s="1" t="str">
        <f>HYPERLINK("00112BD7.TIF","View Log")</f>
        <v>View Log</v>
      </c>
      <c r="I34" s="14" t="s">
        <v>165</v>
      </c>
      <c r="J34" s="5" t="s">
        <v>305</v>
      </c>
      <c r="K34">
        <v>38.366678</v>
      </c>
      <c r="L34">
        <v>-121.512362</v>
      </c>
      <c r="M34" s="2" t="s">
        <v>166</v>
      </c>
      <c r="N34" t="s">
        <v>117</v>
      </c>
      <c r="O34" t="s">
        <v>104</v>
      </c>
      <c r="Q34" t="s">
        <v>100</v>
      </c>
    </row>
    <row r="35" spans="1:41" ht="129" customHeight="1" x14ac:dyDescent="0.25">
      <c r="A35" s="4" t="s">
        <v>356</v>
      </c>
      <c r="B35" t="s">
        <v>6</v>
      </c>
      <c r="C35" t="s">
        <v>21</v>
      </c>
      <c r="D35">
        <v>15</v>
      </c>
      <c r="F35" t="s">
        <v>31</v>
      </c>
      <c r="G35" t="s">
        <v>32</v>
      </c>
      <c r="H35" s="1" t="str">
        <f>HYPERLINK("50140022.tif","View Log")</f>
        <v>View Log</v>
      </c>
      <c r="I35" s="18" t="s">
        <v>271</v>
      </c>
      <c r="J35" s="5" t="s">
        <v>290</v>
      </c>
      <c r="K35">
        <v>38.367823000000001</v>
      </c>
      <c r="L35">
        <v>-121.518715</v>
      </c>
      <c r="M35" s="2" t="s">
        <v>143</v>
      </c>
      <c r="N35" t="s">
        <v>117</v>
      </c>
      <c r="O35" t="s">
        <v>104</v>
      </c>
      <c r="P35" t="s">
        <v>99</v>
      </c>
      <c r="Q35" t="s">
        <v>95</v>
      </c>
    </row>
    <row r="36" spans="1:41" ht="96" customHeight="1" x14ac:dyDescent="0.25">
      <c r="A36" s="4" t="s">
        <v>6</v>
      </c>
      <c r="B36" t="s">
        <v>6</v>
      </c>
      <c r="C36" t="s">
        <v>21</v>
      </c>
      <c r="D36">
        <v>15</v>
      </c>
      <c r="F36">
        <v>339826</v>
      </c>
      <c r="G36" t="s">
        <v>46</v>
      </c>
      <c r="H36" s="1" t="str">
        <f>HYPERLINK("0009934E.tif","View Log")</f>
        <v>View Log</v>
      </c>
      <c r="I36" s="15" t="s">
        <v>380</v>
      </c>
      <c r="J36" s="5" t="s">
        <v>379</v>
      </c>
      <c r="K36">
        <v>38.367911100000001</v>
      </c>
      <c r="L36" s="2">
        <v>-121.51286709999999</v>
      </c>
      <c r="M36" s="2" t="s">
        <v>381</v>
      </c>
      <c r="N36" t="s">
        <v>117</v>
      </c>
      <c r="O36" t="s">
        <v>104</v>
      </c>
    </row>
    <row r="37" spans="1:41" ht="45.6" customHeight="1" x14ac:dyDescent="0.25">
      <c r="A37" s="4" t="s">
        <v>359</v>
      </c>
      <c r="B37" t="s">
        <v>6</v>
      </c>
      <c r="C37" t="s">
        <v>21</v>
      </c>
      <c r="D37">
        <v>14</v>
      </c>
      <c r="F37">
        <v>57158</v>
      </c>
      <c r="G37" t="s">
        <v>28</v>
      </c>
      <c r="H37" s="1" t="str">
        <f>HYPERLINK("50140017.tif","View Log")</f>
        <v>View Log</v>
      </c>
      <c r="I37" s="20" t="s">
        <v>268</v>
      </c>
      <c r="J37" s="5" t="s">
        <v>281</v>
      </c>
      <c r="K37">
        <v>38.368837999999997</v>
      </c>
      <c r="L37">
        <v>-121.516249</v>
      </c>
      <c r="M37" s="2" t="s">
        <v>140</v>
      </c>
      <c r="N37" t="s">
        <v>117</v>
      </c>
      <c r="O37" t="s">
        <v>104</v>
      </c>
      <c r="Q37" t="s">
        <v>95</v>
      </c>
    </row>
    <row r="38" spans="1:41" ht="60" x14ac:dyDescent="0.25">
      <c r="A38" s="4" t="s">
        <v>345</v>
      </c>
      <c r="B38" t="s">
        <v>6</v>
      </c>
      <c r="C38" t="s">
        <v>21</v>
      </c>
      <c r="D38">
        <v>14</v>
      </c>
      <c r="F38">
        <v>81344</v>
      </c>
      <c r="G38" t="s">
        <v>389</v>
      </c>
      <c r="H38" s="1" t="str">
        <f>HYPERLINK("50140016.tif","View Log")</f>
        <v>View Log</v>
      </c>
      <c r="I38" s="12" t="s">
        <v>390</v>
      </c>
      <c r="J38" s="5" t="s">
        <v>391</v>
      </c>
      <c r="K38">
        <v>38.369809199999999</v>
      </c>
      <c r="L38">
        <v>-121.5128117</v>
      </c>
      <c r="M38" s="5"/>
      <c r="N38" t="s">
        <v>392</v>
      </c>
      <c r="AB38" s="11">
        <v>29867</v>
      </c>
    </row>
    <row r="39" spans="1:41" ht="60" x14ac:dyDescent="0.25">
      <c r="A39" s="4" t="s">
        <v>426</v>
      </c>
      <c r="B39" t="s">
        <v>6</v>
      </c>
      <c r="C39" t="s">
        <v>21</v>
      </c>
      <c r="D39">
        <v>14</v>
      </c>
      <c r="F39">
        <v>57159</v>
      </c>
      <c r="G39" t="s">
        <v>27</v>
      </c>
      <c r="H39" s="1" t="str">
        <f>HYPERLINK("50140015.tif","View Log")</f>
        <v>View Log</v>
      </c>
      <c r="I39" s="18" t="s">
        <v>267</v>
      </c>
      <c r="J39" s="5" t="s">
        <v>280</v>
      </c>
      <c r="K39">
        <v>38.369922000000003</v>
      </c>
      <c r="L39">
        <v>-121.51911</v>
      </c>
      <c r="M39" s="2" t="s">
        <v>139</v>
      </c>
      <c r="N39" t="s">
        <v>117</v>
      </c>
      <c r="O39" t="s">
        <v>104</v>
      </c>
      <c r="P39" t="s">
        <v>118</v>
      </c>
      <c r="Q39" t="s">
        <v>95</v>
      </c>
    </row>
    <row r="40" spans="1:41" ht="59.45" customHeight="1" x14ac:dyDescent="0.25">
      <c r="A40" s="4" t="s">
        <v>351</v>
      </c>
      <c r="B40" t="s">
        <v>6</v>
      </c>
      <c r="C40" t="s">
        <v>21</v>
      </c>
      <c r="D40">
        <v>14</v>
      </c>
      <c r="F40">
        <v>36553</v>
      </c>
      <c r="G40" t="s">
        <v>26</v>
      </c>
      <c r="H40" s="1" t="str">
        <f>HYPERLINK("50140014.tif","View Log")</f>
        <v>View Log</v>
      </c>
      <c r="I40" s="20" t="s">
        <v>266</v>
      </c>
      <c r="J40" s="5" t="s">
        <v>279</v>
      </c>
      <c r="K40">
        <v>38.370424999999997</v>
      </c>
      <c r="L40">
        <v>-121.519319</v>
      </c>
      <c r="M40" s="2" t="s">
        <v>138</v>
      </c>
      <c r="N40" t="s">
        <v>117</v>
      </c>
      <c r="O40" t="s">
        <v>104</v>
      </c>
      <c r="P40" t="s">
        <v>116</v>
      </c>
      <c r="Q40" t="s">
        <v>100</v>
      </c>
    </row>
    <row r="41" spans="1:41" ht="67.150000000000006" customHeight="1" x14ac:dyDescent="0.25">
      <c r="A41" s="4" t="s">
        <v>352</v>
      </c>
      <c r="B41" t="s">
        <v>6</v>
      </c>
      <c r="C41" t="s">
        <v>21</v>
      </c>
      <c r="D41">
        <v>14</v>
      </c>
      <c r="F41">
        <v>79148</v>
      </c>
      <c r="G41" t="s">
        <v>25</v>
      </c>
      <c r="H41" s="1" t="str">
        <f>HYPERLINK("50140013.tif","View Log")</f>
        <v>View Log</v>
      </c>
      <c r="I41" s="18" t="s">
        <v>266</v>
      </c>
      <c r="J41" s="5" t="s">
        <v>278</v>
      </c>
      <c r="K41">
        <v>38.370424999999997</v>
      </c>
      <c r="L41">
        <v>-121.519319</v>
      </c>
      <c r="M41" s="2" t="s">
        <v>137</v>
      </c>
      <c r="N41" t="s">
        <v>117</v>
      </c>
      <c r="O41" t="s">
        <v>104</v>
      </c>
      <c r="P41" t="s">
        <v>116</v>
      </c>
      <c r="Q41" t="s">
        <v>100</v>
      </c>
    </row>
    <row r="42" spans="1:41" ht="55.15" customHeight="1" x14ac:dyDescent="0.25">
      <c r="A42" s="4" t="s">
        <v>355</v>
      </c>
      <c r="B42" t="s">
        <v>6</v>
      </c>
      <c r="C42" t="s">
        <v>21</v>
      </c>
      <c r="D42">
        <v>15</v>
      </c>
      <c r="F42">
        <v>166865</v>
      </c>
      <c r="G42" t="s">
        <v>30</v>
      </c>
      <c r="H42" s="1" t="str">
        <f>HYPERLINK("50140021.tif","View Log")</f>
        <v>View Log</v>
      </c>
      <c r="I42" s="18" t="s">
        <v>270</v>
      </c>
      <c r="J42" s="5" t="s">
        <v>289</v>
      </c>
      <c r="K42">
        <v>38.370652</v>
      </c>
      <c r="L42">
        <v>-121.520236</v>
      </c>
      <c r="M42" s="2" t="s">
        <v>142</v>
      </c>
      <c r="N42" t="s">
        <v>117</v>
      </c>
      <c r="O42" t="s">
        <v>104</v>
      </c>
      <c r="P42" t="s">
        <v>97</v>
      </c>
      <c r="Q42" t="s">
        <v>100</v>
      </c>
    </row>
    <row r="43" spans="1:41" ht="79.150000000000006" customHeight="1" x14ac:dyDescent="0.25">
      <c r="A43" s="4" t="s">
        <v>354</v>
      </c>
      <c r="B43" t="s">
        <v>6</v>
      </c>
      <c r="C43" t="s">
        <v>21</v>
      </c>
      <c r="D43">
        <v>15</v>
      </c>
      <c r="F43">
        <v>224627</v>
      </c>
      <c r="G43" t="s">
        <v>29</v>
      </c>
      <c r="H43" s="1" t="str">
        <f>HYPERLINK("50140020.tif","View Log")</f>
        <v>View Log</v>
      </c>
      <c r="I43" s="22" t="s">
        <v>269</v>
      </c>
      <c r="J43" s="5" t="s">
        <v>288</v>
      </c>
      <c r="K43">
        <v>38.373488999999999</v>
      </c>
      <c r="L43">
        <v>-121.52081099999999</v>
      </c>
      <c r="M43" s="2" t="s">
        <v>141</v>
      </c>
      <c r="N43" t="s">
        <v>117</v>
      </c>
      <c r="O43" t="s">
        <v>104</v>
      </c>
      <c r="P43" t="s">
        <v>115</v>
      </c>
      <c r="Q43" t="s">
        <v>112</v>
      </c>
      <c r="AG43" t="s">
        <v>393</v>
      </c>
      <c r="AJ43">
        <v>14</v>
      </c>
      <c r="AM43">
        <v>360</v>
      </c>
      <c r="AN43" t="b">
        <v>0</v>
      </c>
      <c r="AO43" t="b">
        <v>0</v>
      </c>
    </row>
    <row r="44" spans="1:41" ht="60" customHeight="1" x14ac:dyDescent="0.25">
      <c r="A44" s="4" t="s">
        <v>350</v>
      </c>
      <c r="B44" t="s">
        <v>6</v>
      </c>
      <c r="C44" t="s">
        <v>21</v>
      </c>
      <c r="D44">
        <v>11</v>
      </c>
      <c r="F44">
        <v>464203</v>
      </c>
      <c r="G44" t="s">
        <v>47</v>
      </c>
      <c r="H44" s="1" t="str">
        <f>HYPERLINK("00097581.TIF","View Log")</f>
        <v>View Log</v>
      </c>
      <c r="I44" s="18" t="s">
        <v>189</v>
      </c>
      <c r="J44" s="5" t="s">
        <v>302</v>
      </c>
      <c r="K44" s="10">
        <v>38.382219999999997</v>
      </c>
      <c r="L44" s="10">
        <v>-121.511809</v>
      </c>
      <c r="M44" s="2" t="s">
        <v>162</v>
      </c>
      <c r="N44" t="s">
        <v>117</v>
      </c>
      <c r="O44" t="s">
        <v>104</v>
      </c>
      <c r="Q44" t="s">
        <v>112</v>
      </c>
    </row>
    <row r="45" spans="1:41" ht="53.45" customHeight="1" x14ac:dyDescent="0.25">
      <c r="A45" s="4" t="s">
        <v>353</v>
      </c>
      <c r="B45" t="s">
        <v>6</v>
      </c>
      <c r="C45" t="s">
        <v>21</v>
      </c>
      <c r="D45">
        <v>2</v>
      </c>
      <c r="F45">
        <v>88304</v>
      </c>
      <c r="G45" t="s">
        <v>22</v>
      </c>
      <c r="H45" s="1" t="str">
        <f>HYPERLINK("50140002.tif","View Log")</f>
        <v>View Log</v>
      </c>
      <c r="I45" s="19" t="s">
        <v>264</v>
      </c>
      <c r="J45" s="5" t="s">
        <v>275</v>
      </c>
      <c r="K45">
        <v>38.385185999999997</v>
      </c>
      <c r="L45">
        <v>-121.512973</v>
      </c>
      <c r="M45" s="2" t="s">
        <v>134</v>
      </c>
      <c r="N45" t="s">
        <v>117</v>
      </c>
      <c r="O45" t="s">
        <v>104</v>
      </c>
      <c r="P45" t="s">
        <v>118</v>
      </c>
      <c r="Q45" t="s">
        <v>95</v>
      </c>
    </row>
    <row r="46" spans="1:41" ht="83.45" customHeight="1" x14ac:dyDescent="0.25">
      <c r="A46" s="4" t="s">
        <v>347</v>
      </c>
      <c r="B46" t="s">
        <v>6</v>
      </c>
      <c r="C46" t="s">
        <v>21</v>
      </c>
      <c r="D46">
        <v>11</v>
      </c>
      <c r="F46">
        <v>476005</v>
      </c>
      <c r="G46" t="s">
        <v>48</v>
      </c>
      <c r="H46" s="1" t="str">
        <f>HYPERLINK("00097582.TIF","View Log")</f>
        <v>View Log</v>
      </c>
      <c r="I46" s="18" t="s">
        <v>190</v>
      </c>
      <c r="J46" s="5" t="s">
        <v>303</v>
      </c>
      <c r="K46" s="10">
        <v>38.385190000000001</v>
      </c>
      <c r="L46" s="10">
        <v>-121.512967</v>
      </c>
      <c r="M46" s="2" t="s">
        <v>163</v>
      </c>
      <c r="N46" t="s">
        <v>110</v>
      </c>
      <c r="O46" t="s">
        <v>104</v>
      </c>
      <c r="Q46" t="s">
        <v>95</v>
      </c>
    </row>
    <row r="47" spans="1:41" ht="135" x14ac:dyDescent="0.25">
      <c r="A47" s="4" t="s">
        <v>344</v>
      </c>
      <c r="B47" t="s">
        <v>6</v>
      </c>
      <c r="C47" t="s">
        <v>21</v>
      </c>
      <c r="D47">
        <v>11</v>
      </c>
      <c r="F47">
        <v>20195</v>
      </c>
      <c r="G47" t="s">
        <v>24</v>
      </c>
      <c r="H47" s="1" t="str">
        <f>HYPERLINK("50140008.tif","View Log")</f>
        <v>View Log</v>
      </c>
      <c r="I47" s="19" t="s">
        <v>264</v>
      </c>
      <c r="J47" s="5" t="s">
        <v>277</v>
      </c>
      <c r="K47">
        <v>38.385641999999997</v>
      </c>
      <c r="L47">
        <v>-121.51299899999999</v>
      </c>
      <c r="M47" s="2" t="s">
        <v>136</v>
      </c>
      <c r="N47" t="s">
        <v>117</v>
      </c>
      <c r="O47" t="s">
        <v>104</v>
      </c>
      <c r="Q47" t="s">
        <v>95</v>
      </c>
    </row>
    <row r="48" spans="1:41" ht="74.45" customHeight="1" x14ac:dyDescent="0.25">
      <c r="A48" s="4" t="s">
        <v>368</v>
      </c>
      <c r="B48" t="s">
        <v>6</v>
      </c>
      <c r="C48" t="s">
        <v>21</v>
      </c>
      <c r="D48">
        <v>10</v>
      </c>
      <c r="F48">
        <v>75890</v>
      </c>
      <c r="G48" t="s">
        <v>23</v>
      </c>
      <c r="H48" s="1" t="str">
        <f>HYPERLINK("50140006.tif","View Log")</f>
        <v>View Log</v>
      </c>
      <c r="I48" s="19" t="s">
        <v>265</v>
      </c>
      <c r="J48" s="5" t="s">
        <v>276</v>
      </c>
      <c r="K48">
        <v>38.392341000000002</v>
      </c>
      <c r="L48">
        <v>-121.51166000000001</v>
      </c>
      <c r="M48" s="2" t="s">
        <v>135</v>
      </c>
      <c r="N48" t="s">
        <v>117</v>
      </c>
      <c r="O48" t="s">
        <v>104</v>
      </c>
      <c r="P48" t="s">
        <v>99</v>
      </c>
      <c r="Q48" t="s">
        <v>95</v>
      </c>
    </row>
    <row r="49" spans="1:26" ht="94.15" customHeight="1" x14ac:dyDescent="0.25">
      <c r="A49" s="4" t="s">
        <v>370</v>
      </c>
      <c r="B49" t="s">
        <v>6</v>
      </c>
      <c r="C49" t="s">
        <v>53</v>
      </c>
      <c r="D49">
        <v>35</v>
      </c>
      <c r="F49">
        <v>75919</v>
      </c>
      <c r="G49" t="s">
        <v>59</v>
      </c>
      <c r="H49" s="1" t="str">
        <f>HYPERLINK("50141136.tif","View Log")</f>
        <v>View Log</v>
      </c>
      <c r="I49" s="14" t="s">
        <v>180</v>
      </c>
      <c r="J49" s="5" t="s">
        <v>316</v>
      </c>
      <c r="K49">
        <v>38.410057000000002</v>
      </c>
      <c r="L49">
        <v>-121.514904</v>
      </c>
      <c r="M49" s="2" t="s">
        <v>179</v>
      </c>
      <c r="N49" t="s">
        <v>117</v>
      </c>
      <c r="O49" t="s">
        <v>104</v>
      </c>
      <c r="P49" t="s">
        <v>118</v>
      </c>
      <c r="Q49" t="s">
        <v>95</v>
      </c>
    </row>
    <row r="50" spans="1:26" ht="82.15" customHeight="1" x14ac:dyDescent="0.25">
      <c r="A50" s="4" t="s">
        <v>346</v>
      </c>
      <c r="B50" t="s">
        <v>6</v>
      </c>
      <c r="C50" t="s">
        <v>53</v>
      </c>
      <c r="D50">
        <v>26</v>
      </c>
      <c r="F50">
        <v>435530</v>
      </c>
      <c r="G50" t="s">
        <v>62</v>
      </c>
      <c r="H50" s="1" t="str">
        <f>HYPERLINK("0009763E.TIF","View Log")</f>
        <v>View Log</v>
      </c>
      <c r="I50" s="14" t="s">
        <v>120</v>
      </c>
      <c r="J50" s="5" t="s">
        <v>313</v>
      </c>
      <c r="K50">
        <v>38.411574000000002</v>
      </c>
      <c r="L50">
        <v>-121.51679</v>
      </c>
      <c r="M50" s="2" t="s">
        <v>184</v>
      </c>
      <c r="N50" t="s">
        <v>113</v>
      </c>
      <c r="O50" t="s">
        <v>104</v>
      </c>
      <c r="Q50" t="s">
        <v>95</v>
      </c>
    </row>
    <row r="51" spans="1:26" ht="79.900000000000006" customHeight="1" x14ac:dyDescent="0.25">
      <c r="A51" s="4" t="s">
        <v>427</v>
      </c>
      <c r="B51" t="s">
        <v>6</v>
      </c>
      <c r="C51" t="s">
        <v>53</v>
      </c>
      <c r="D51">
        <v>35</v>
      </c>
      <c r="F51">
        <v>150346</v>
      </c>
      <c r="G51" t="s">
        <v>58</v>
      </c>
      <c r="H51" s="8" t="str">
        <f>HYPERLINK("50141135.tif","View Log")</f>
        <v>View Log</v>
      </c>
      <c r="I51" s="14" t="s">
        <v>177</v>
      </c>
      <c r="J51" s="5" t="s">
        <v>315</v>
      </c>
      <c r="K51">
        <v>38.411875999999999</v>
      </c>
      <c r="L51">
        <v>-121.509804</v>
      </c>
      <c r="M51" s="2" t="s">
        <v>178</v>
      </c>
      <c r="O51" t="s">
        <v>104</v>
      </c>
      <c r="P51" t="s">
        <v>98</v>
      </c>
      <c r="Q51" t="s">
        <v>95</v>
      </c>
    </row>
    <row r="52" spans="1:26" ht="54.6" customHeight="1" x14ac:dyDescent="0.25">
      <c r="A52" s="4" t="s">
        <v>357</v>
      </c>
      <c r="B52" t="s">
        <v>6</v>
      </c>
      <c r="C52" t="s">
        <v>53</v>
      </c>
      <c r="D52">
        <v>27</v>
      </c>
      <c r="F52">
        <v>822059</v>
      </c>
      <c r="G52" t="s">
        <v>63</v>
      </c>
      <c r="H52" s="1" t="str">
        <f>HYPERLINK("00112C6D.TIF","View Log")</f>
        <v>View Log</v>
      </c>
      <c r="I52" s="14" t="s">
        <v>122</v>
      </c>
      <c r="J52" s="5" t="s">
        <v>314</v>
      </c>
      <c r="K52">
        <v>38.431913999999999</v>
      </c>
      <c r="L52">
        <v>-121.523949</v>
      </c>
      <c r="M52" s="2" t="s">
        <v>185</v>
      </c>
      <c r="N52" t="s">
        <v>123</v>
      </c>
      <c r="O52" t="s">
        <v>104</v>
      </c>
      <c r="Q52" t="s">
        <v>95</v>
      </c>
      <c r="R52" s="3"/>
    </row>
    <row r="53" spans="1:26" ht="56.45" customHeight="1" x14ac:dyDescent="0.25">
      <c r="A53" s="4" t="s">
        <v>428</v>
      </c>
      <c r="B53" t="s">
        <v>6</v>
      </c>
      <c r="C53" t="s">
        <v>53</v>
      </c>
      <c r="D53">
        <v>27</v>
      </c>
      <c r="F53">
        <v>39036</v>
      </c>
      <c r="G53" t="s">
        <v>394</v>
      </c>
      <c r="H53" s="1" t="str">
        <f>HYPERLINK("50141130.tif","View Log")</f>
        <v>View Log</v>
      </c>
      <c r="I53" s="12" t="s">
        <v>395</v>
      </c>
      <c r="J53" s="5" t="s">
        <v>396</v>
      </c>
      <c r="K53" s="12">
        <v>38.433189200000001</v>
      </c>
      <c r="L53" s="12">
        <v>-121.5252957</v>
      </c>
      <c r="M53" s="5"/>
    </row>
    <row r="54" spans="1:26" ht="57.6" customHeight="1" x14ac:dyDescent="0.25">
      <c r="A54" s="4" t="s">
        <v>360</v>
      </c>
      <c r="B54" t="s">
        <v>6</v>
      </c>
      <c r="C54" t="s">
        <v>53</v>
      </c>
      <c r="D54">
        <v>27</v>
      </c>
      <c r="F54">
        <v>477292</v>
      </c>
      <c r="G54" s="9" t="s">
        <v>61</v>
      </c>
      <c r="H54" s="8" t="str">
        <f>HYPERLINK("000991B6.TIF","View Log")</f>
        <v>View Log</v>
      </c>
      <c r="I54" s="14" t="s">
        <v>121</v>
      </c>
      <c r="J54" s="5" t="s">
        <v>312</v>
      </c>
      <c r="K54">
        <v>38.433363999999997</v>
      </c>
      <c r="L54">
        <v>-121.514937</v>
      </c>
      <c r="M54" s="2" t="s">
        <v>183</v>
      </c>
      <c r="N54" t="s">
        <v>110</v>
      </c>
      <c r="O54" t="s">
        <v>104</v>
      </c>
      <c r="Q54" t="s">
        <v>95</v>
      </c>
    </row>
    <row r="55" spans="1:26" ht="42.6" customHeight="1" x14ac:dyDescent="0.25">
      <c r="A55" s="4" t="s">
        <v>349</v>
      </c>
      <c r="B55" t="s">
        <v>6</v>
      </c>
      <c r="C55" t="s">
        <v>53</v>
      </c>
      <c r="D55">
        <v>27</v>
      </c>
      <c r="F55">
        <v>471177</v>
      </c>
      <c r="G55" t="s">
        <v>403</v>
      </c>
      <c r="H55" s="1" t="str">
        <f>HYPERLINK("50141129.tif","View Log")</f>
        <v>View Log</v>
      </c>
      <c r="I55" s="14" t="s">
        <v>409</v>
      </c>
      <c r="J55" s="5" t="s">
        <v>410</v>
      </c>
      <c r="K55">
        <v>38.433622200000002</v>
      </c>
      <c r="L55">
        <v>-121.5300166</v>
      </c>
      <c r="M55" s="2" t="s">
        <v>411</v>
      </c>
      <c r="V55" s="11"/>
      <c r="Z55" s="11"/>
    </row>
    <row r="56" spans="1:26" ht="84.6" customHeight="1" x14ac:dyDescent="0.25">
      <c r="A56" s="4" t="s">
        <v>376</v>
      </c>
      <c r="B56" t="s">
        <v>6</v>
      </c>
      <c r="C56" t="s">
        <v>53</v>
      </c>
      <c r="D56">
        <v>26</v>
      </c>
      <c r="F56">
        <v>382746</v>
      </c>
      <c r="G56" s="9" t="s">
        <v>60</v>
      </c>
      <c r="H56" s="8" t="str">
        <f>HYPERLINK("000274DB.TIF","View Log")</f>
        <v>View Log</v>
      </c>
      <c r="I56" s="14" t="s">
        <v>181</v>
      </c>
      <c r="J56" s="5" t="s">
        <v>311</v>
      </c>
      <c r="K56">
        <v>38.434717999999997</v>
      </c>
      <c r="L56">
        <v>-121.511059</v>
      </c>
      <c r="M56" s="2" t="s">
        <v>182</v>
      </c>
      <c r="N56" t="s">
        <v>110</v>
      </c>
      <c r="O56" t="s">
        <v>104</v>
      </c>
      <c r="Q56" t="s">
        <v>95</v>
      </c>
    </row>
    <row r="57" spans="1:26" ht="85.15" customHeight="1" x14ac:dyDescent="0.25">
      <c r="A57" s="4" t="s">
        <v>375</v>
      </c>
      <c r="B57" t="s">
        <v>6</v>
      </c>
      <c r="C57" t="s">
        <v>53</v>
      </c>
      <c r="D57">
        <v>26</v>
      </c>
      <c r="F57">
        <v>39037</v>
      </c>
      <c r="G57" t="s">
        <v>56</v>
      </c>
      <c r="H57" s="1" t="str">
        <f>HYPERLINK("50141126.tif","View Log")</f>
        <v>View Log</v>
      </c>
      <c r="I57" s="14" t="s">
        <v>173</v>
      </c>
      <c r="J57" s="5" t="s">
        <v>310</v>
      </c>
      <c r="K57">
        <v>38.435163000000003</v>
      </c>
      <c r="L57">
        <v>-121.508836</v>
      </c>
      <c r="M57" s="2" t="s">
        <v>174</v>
      </c>
      <c r="O57" t="s">
        <v>104</v>
      </c>
      <c r="Q57" t="s">
        <v>95</v>
      </c>
    </row>
    <row r="58" spans="1:26" ht="82.15" customHeight="1" x14ac:dyDescent="0.25">
      <c r="A58" s="4" t="s">
        <v>374</v>
      </c>
      <c r="B58" t="s">
        <v>6</v>
      </c>
      <c r="C58" t="s">
        <v>53</v>
      </c>
      <c r="D58">
        <v>26</v>
      </c>
      <c r="F58">
        <v>75901</v>
      </c>
      <c r="G58" t="s">
        <v>55</v>
      </c>
      <c r="H58" s="1" t="str">
        <f>HYPERLINK("50141125.tif","View Log")</f>
        <v>View Log</v>
      </c>
      <c r="I58" s="14" t="s">
        <v>172</v>
      </c>
      <c r="J58" s="5" t="s">
        <v>308</v>
      </c>
      <c r="K58">
        <v>38.436456999999997</v>
      </c>
      <c r="L58">
        <v>-121.50659</v>
      </c>
      <c r="M58" s="2" t="s">
        <v>171</v>
      </c>
      <c r="N58" t="s">
        <v>110</v>
      </c>
      <c r="O58" t="s">
        <v>104</v>
      </c>
      <c r="Q58" t="s">
        <v>95</v>
      </c>
    </row>
    <row r="59" spans="1:26" ht="60" x14ac:dyDescent="0.25">
      <c r="A59" s="4" t="s">
        <v>377</v>
      </c>
      <c r="B59" t="s">
        <v>6</v>
      </c>
      <c r="C59" t="s">
        <v>53</v>
      </c>
      <c r="D59">
        <v>26</v>
      </c>
      <c r="F59">
        <v>75999</v>
      </c>
      <c r="G59" t="s">
        <v>54</v>
      </c>
      <c r="H59" s="1" t="str">
        <f>HYPERLINK("50141124.tif","View Log")</f>
        <v>View Log</v>
      </c>
      <c r="I59" s="14" t="s">
        <v>170</v>
      </c>
      <c r="J59" s="5" t="s">
        <v>307</v>
      </c>
      <c r="K59">
        <v>38.437168</v>
      </c>
      <c r="L59">
        <v>-121.505247</v>
      </c>
      <c r="M59" s="2" t="s">
        <v>169</v>
      </c>
      <c r="N59" t="s">
        <v>123</v>
      </c>
      <c r="O59" t="s">
        <v>104</v>
      </c>
      <c r="Q59" t="s">
        <v>95</v>
      </c>
    </row>
    <row r="60" spans="1:26" ht="46.9" customHeight="1" x14ac:dyDescent="0.25">
      <c r="A60" s="4" t="s">
        <v>373</v>
      </c>
      <c r="B60" t="s">
        <v>6</v>
      </c>
      <c r="C60" t="s">
        <v>53</v>
      </c>
      <c r="D60">
        <v>26</v>
      </c>
      <c r="F60">
        <v>178702</v>
      </c>
      <c r="G60" t="s">
        <v>57</v>
      </c>
      <c r="H60" s="8" t="str">
        <f>HYPERLINK("50141127.tif","View Log")</f>
        <v>View Log</v>
      </c>
      <c r="I60" s="14" t="s">
        <v>175</v>
      </c>
      <c r="J60" s="5" t="s">
        <v>309</v>
      </c>
      <c r="K60">
        <v>38.438980000000001</v>
      </c>
      <c r="L60">
        <v>-121.503033</v>
      </c>
      <c r="M60" s="2" t="s">
        <v>176</v>
      </c>
      <c r="N60" t="s">
        <v>110</v>
      </c>
      <c r="O60" t="s">
        <v>104</v>
      </c>
      <c r="Q60" t="s">
        <v>95</v>
      </c>
    </row>
    <row r="61" spans="1:26" ht="66.599999999999994" customHeight="1" x14ac:dyDescent="0.25">
      <c r="A61" s="4" t="s">
        <v>320</v>
      </c>
      <c r="B61" t="s">
        <v>64</v>
      </c>
      <c r="C61" t="s">
        <v>69</v>
      </c>
      <c r="D61">
        <v>8</v>
      </c>
      <c r="F61">
        <v>942083</v>
      </c>
      <c r="G61" t="s">
        <v>73</v>
      </c>
      <c r="H61" s="1" t="str">
        <f>HYPERLINK("00055587.TIF","View Log")</f>
        <v>View Log</v>
      </c>
      <c r="I61" s="13" t="s">
        <v>216</v>
      </c>
      <c r="J61" s="5" t="s">
        <v>283</v>
      </c>
      <c r="K61">
        <v>37.837488999999998</v>
      </c>
      <c r="L61">
        <v>-121.604871</v>
      </c>
      <c r="M61" s="2" t="s">
        <v>217</v>
      </c>
      <c r="N61" t="s">
        <v>215</v>
      </c>
      <c r="O61" t="s">
        <v>94</v>
      </c>
      <c r="Q61" t="s">
        <v>100</v>
      </c>
    </row>
    <row r="62" spans="1:26" ht="43.9" customHeight="1" x14ac:dyDescent="0.25">
      <c r="A62" s="4" t="s">
        <v>321</v>
      </c>
      <c r="B62" t="s">
        <v>64</v>
      </c>
      <c r="C62" t="s">
        <v>69</v>
      </c>
      <c r="D62">
        <v>4</v>
      </c>
      <c r="F62">
        <v>121039</v>
      </c>
      <c r="G62" t="s">
        <v>70</v>
      </c>
      <c r="H62" s="1" t="str">
        <f>HYPERLINK("50182002.tif","View Log")</f>
        <v>View Log</v>
      </c>
      <c r="I62" s="12" t="s">
        <v>207</v>
      </c>
      <c r="J62" s="5" t="s">
        <v>209</v>
      </c>
      <c r="K62">
        <v>37.869425</v>
      </c>
      <c r="L62">
        <v>-121.532492</v>
      </c>
      <c r="M62" s="2" t="s">
        <v>212</v>
      </c>
      <c r="N62" t="s">
        <v>208</v>
      </c>
      <c r="O62" t="s">
        <v>94</v>
      </c>
      <c r="P62" t="s">
        <v>99</v>
      </c>
      <c r="Q62" t="s">
        <v>95</v>
      </c>
    </row>
    <row r="63" spans="1:26" ht="66.599999999999994" customHeight="1" x14ac:dyDescent="0.25">
      <c r="A63" s="4" t="s">
        <v>319</v>
      </c>
      <c r="B63" t="s">
        <v>64</v>
      </c>
      <c r="C63" t="s">
        <v>65</v>
      </c>
      <c r="D63">
        <v>16</v>
      </c>
      <c r="F63">
        <v>214652</v>
      </c>
      <c r="G63" t="s">
        <v>68</v>
      </c>
      <c r="H63" s="1" t="str">
        <f>HYPERLINK("50066014.tif","View Log")</f>
        <v>View Log</v>
      </c>
      <c r="I63" s="12" t="s">
        <v>191</v>
      </c>
      <c r="J63" s="5" t="s">
        <v>204</v>
      </c>
      <c r="K63">
        <v>37.914830000000002</v>
      </c>
      <c r="L63">
        <v>-121.543639</v>
      </c>
      <c r="M63" s="2" t="s">
        <v>192</v>
      </c>
      <c r="O63" t="s">
        <v>94</v>
      </c>
      <c r="Q63" t="s">
        <v>95</v>
      </c>
    </row>
    <row r="64" spans="1:26" ht="41.45" customHeight="1" x14ac:dyDescent="0.25">
      <c r="A64" s="4" t="s">
        <v>318</v>
      </c>
      <c r="B64" t="s">
        <v>64</v>
      </c>
      <c r="C64" t="s">
        <v>65</v>
      </c>
      <c r="D64">
        <v>9</v>
      </c>
      <c r="F64">
        <v>374425</v>
      </c>
      <c r="G64" t="s">
        <v>67</v>
      </c>
      <c r="H64" s="1" t="str">
        <f>HYPERLINK("50066009.tif","View Log")</f>
        <v>View Log</v>
      </c>
      <c r="I64" s="12" t="s">
        <v>187</v>
      </c>
      <c r="J64" s="5" t="s">
        <v>201</v>
      </c>
      <c r="K64">
        <v>37.9473901</v>
      </c>
      <c r="L64">
        <v>-121.5355946</v>
      </c>
      <c r="M64" s="2" t="s">
        <v>203</v>
      </c>
      <c r="N64" t="s">
        <v>96</v>
      </c>
      <c r="O64" t="s">
        <v>94</v>
      </c>
      <c r="P64" t="s">
        <v>98</v>
      </c>
      <c r="Q64" t="s">
        <v>95</v>
      </c>
    </row>
    <row r="65" spans="1:17" ht="64.150000000000006" customHeight="1" x14ac:dyDescent="0.25">
      <c r="A65" s="4" t="s">
        <v>322</v>
      </c>
      <c r="B65" t="s">
        <v>64</v>
      </c>
      <c r="C65" t="s">
        <v>65</v>
      </c>
      <c r="D65">
        <v>9</v>
      </c>
      <c r="F65">
        <v>244634</v>
      </c>
      <c r="G65" t="s">
        <v>66</v>
      </c>
      <c r="H65" s="1" t="str">
        <f>HYPERLINK("50066008.tif","View Log")</f>
        <v>View Log</v>
      </c>
      <c r="I65" s="12" t="s">
        <v>186</v>
      </c>
      <c r="J65" s="5" t="s">
        <v>201</v>
      </c>
      <c r="K65">
        <v>37.9473901</v>
      </c>
      <c r="L65">
        <v>-121.5355946</v>
      </c>
      <c r="M65" s="2" t="s">
        <v>202</v>
      </c>
      <c r="N65" t="s">
        <v>96</v>
      </c>
      <c r="O65" t="s">
        <v>94</v>
      </c>
      <c r="P65" t="s">
        <v>97</v>
      </c>
      <c r="Q65" t="s">
        <v>95</v>
      </c>
    </row>
    <row r="66" spans="1:17" ht="60" x14ac:dyDescent="0.25">
      <c r="A66" s="4" t="s">
        <v>317</v>
      </c>
      <c r="B66" t="s">
        <v>64</v>
      </c>
      <c r="C66" t="s">
        <v>69</v>
      </c>
      <c r="D66">
        <v>5</v>
      </c>
      <c r="F66" t="s">
        <v>71</v>
      </c>
      <c r="G66" t="s">
        <v>72</v>
      </c>
      <c r="H66" s="1" t="str">
        <f>HYPERLINK("50182004.tif","View Log")</f>
        <v>View Log</v>
      </c>
      <c r="I66" s="14" t="s">
        <v>214</v>
      </c>
      <c r="J66" s="5" t="s">
        <v>282</v>
      </c>
      <c r="K66">
        <v>37.962529000000004</v>
      </c>
      <c r="L66">
        <v>-121.565281</v>
      </c>
      <c r="M66" s="2" t="s">
        <v>213</v>
      </c>
      <c r="N66" t="s">
        <v>96</v>
      </c>
      <c r="O66" t="s">
        <v>94</v>
      </c>
      <c r="P66" t="s">
        <v>101</v>
      </c>
      <c r="Q66" t="s">
        <v>95</v>
      </c>
    </row>
    <row r="67" spans="1:17" ht="60" x14ac:dyDescent="0.25">
      <c r="A67" s="4" t="s">
        <v>325</v>
      </c>
      <c r="B67" t="s">
        <v>64</v>
      </c>
      <c r="C67" t="s">
        <v>74</v>
      </c>
      <c r="D67">
        <v>33</v>
      </c>
      <c r="F67">
        <v>44954</v>
      </c>
      <c r="G67" t="s">
        <v>80</v>
      </c>
      <c r="H67" s="1" t="str">
        <f>HYPERLINK("50149039.tif","View Log")</f>
        <v>View Log</v>
      </c>
      <c r="I67" s="14" t="s">
        <v>225</v>
      </c>
      <c r="J67" s="5" t="s">
        <v>287</v>
      </c>
      <c r="K67">
        <v>37.966116999999997</v>
      </c>
      <c r="L67">
        <v>-121.53473200000001</v>
      </c>
      <c r="M67" s="2" t="s">
        <v>224</v>
      </c>
      <c r="O67" t="s">
        <v>94</v>
      </c>
      <c r="Q67" t="s">
        <v>95</v>
      </c>
    </row>
    <row r="68" spans="1:17" ht="72" customHeight="1" x14ac:dyDescent="0.25">
      <c r="A68" s="4" t="s">
        <v>326</v>
      </c>
      <c r="B68" t="s">
        <v>64</v>
      </c>
      <c r="C68" t="s">
        <v>74</v>
      </c>
      <c r="D68">
        <v>21</v>
      </c>
      <c r="F68" t="s">
        <v>397</v>
      </c>
      <c r="G68" t="s">
        <v>398</v>
      </c>
      <c r="H68" s="1" t="str">
        <f>HYPERLINK("50149007.tif","View Log")</f>
        <v>View Log</v>
      </c>
      <c r="I68" s="12" t="s">
        <v>399</v>
      </c>
      <c r="J68" s="5" t="s">
        <v>400</v>
      </c>
      <c r="K68" s="12">
        <v>37.975459999999998</v>
      </c>
      <c r="L68" s="12">
        <v>-121.56565139999999</v>
      </c>
      <c r="M68" s="5"/>
    </row>
    <row r="69" spans="1:17" ht="57.6" customHeight="1" x14ac:dyDescent="0.25">
      <c r="A69" s="4" t="s">
        <v>324</v>
      </c>
      <c r="B69" t="s">
        <v>64</v>
      </c>
      <c r="C69" t="s">
        <v>74</v>
      </c>
      <c r="D69">
        <v>28</v>
      </c>
      <c r="F69">
        <v>44957</v>
      </c>
      <c r="G69" t="s">
        <v>79</v>
      </c>
      <c r="H69" s="1" t="str">
        <f>HYPERLINK("50149028.tif","View Log")</f>
        <v>View Log</v>
      </c>
      <c r="I69" s="14" t="s">
        <v>222</v>
      </c>
      <c r="J69" s="5" t="s">
        <v>286</v>
      </c>
      <c r="K69">
        <v>37.988920999999998</v>
      </c>
      <c r="L69">
        <v>-121.533539</v>
      </c>
      <c r="M69" s="2" t="s">
        <v>223</v>
      </c>
      <c r="N69" t="s">
        <v>96</v>
      </c>
      <c r="O69" t="s">
        <v>94</v>
      </c>
      <c r="Q69" t="s">
        <v>95</v>
      </c>
    </row>
    <row r="70" spans="1:17" ht="64.150000000000006" customHeight="1" x14ac:dyDescent="0.25">
      <c r="A70" s="4" t="s">
        <v>323</v>
      </c>
      <c r="B70" t="s">
        <v>64</v>
      </c>
      <c r="C70" t="s">
        <v>74</v>
      </c>
      <c r="D70">
        <v>21</v>
      </c>
      <c r="F70" t="s">
        <v>77</v>
      </c>
      <c r="G70" t="s">
        <v>78</v>
      </c>
      <c r="H70" s="1" t="str">
        <f>HYPERLINK("50149009.tif","View Log")</f>
        <v>View Log</v>
      </c>
      <c r="I70" s="14" t="s">
        <v>220</v>
      </c>
      <c r="J70" s="5" t="s">
        <v>285</v>
      </c>
      <c r="K70">
        <v>38.008606999999998</v>
      </c>
      <c r="L70">
        <v>-121.541432</v>
      </c>
      <c r="M70" s="2" t="s">
        <v>221</v>
      </c>
      <c r="N70" t="s">
        <v>219</v>
      </c>
      <c r="O70" t="s">
        <v>94</v>
      </c>
      <c r="Q70" t="s">
        <v>95</v>
      </c>
    </row>
    <row r="71" spans="1:17" ht="25.9" customHeight="1" x14ac:dyDescent="0.25">
      <c r="A71" s="4" t="s">
        <v>329</v>
      </c>
      <c r="B71" t="s">
        <v>64</v>
      </c>
      <c r="C71" t="s">
        <v>74</v>
      </c>
      <c r="D71">
        <v>21</v>
      </c>
      <c r="F71" t="s">
        <v>75</v>
      </c>
      <c r="G71" t="s">
        <v>76</v>
      </c>
      <c r="H71" s="1" t="str">
        <f>HYPERLINK("50149008.tif","View Log")</f>
        <v>View Log</v>
      </c>
      <c r="I71" s="14" t="s">
        <v>220</v>
      </c>
      <c r="J71" s="5" t="s">
        <v>284</v>
      </c>
      <c r="K71">
        <v>38.008606999999998</v>
      </c>
      <c r="L71">
        <v>-121.541432</v>
      </c>
      <c r="M71" s="2" t="s">
        <v>218</v>
      </c>
      <c r="N71" t="s">
        <v>219</v>
      </c>
      <c r="O71" t="s">
        <v>94</v>
      </c>
      <c r="P71" t="s">
        <v>102</v>
      </c>
      <c r="Q71" t="s">
        <v>95</v>
      </c>
    </row>
    <row r="72" spans="1:17" ht="27" customHeight="1" x14ac:dyDescent="0.25">
      <c r="A72" s="4" t="s">
        <v>327</v>
      </c>
      <c r="B72" t="s">
        <v>64</v>
      </c>
      <c r="C72" t="s">
        <v>81</v>
      </c>
      <c r="D72">
        <v>27</v>
      </c>
      <c r="F72">
        <v>53186</v>
      </c>
      <c r="G72" t="s">
        <v>83</v>
      </c>
      <c r="H72" s="1" t="str">
        <f>HYPERLINK("50210018.tif","View Log")</f>
        <v>View Log</v>
      </c>
      <c r="I72" s="15" t="s">
        <v>228</v>
      </c>
      <c r="J72" s="5" t="s">
        <v>261</v>
      </c>
      <c r="K72">
        <v>38.056519000000002</v>
      </c>
      <c r="L72">
        <v>-121.528182</v>
      </c>
      <c r="M72" s="2" t="s">
        <v>262</v>
      </c>
      <c r="N72" t="s">
        <v>93</v>
      </c>
      <c r="O72" t="s">
        <v>94</v>
      </c>
      <c r="Q72" t="s">
        <v>95</v>
      </c>
    </row>
    <row r="73" spans="1:17" ht="30" customHeight="1" x14ac:dyDescent="0.25">
      <c r="A73" s="4" t="s">
        <v>328</v>
      </c>
      <c r="B73" t="s">
        <v>64</v>
      </c>
      <c r="C73" t="s">
        <v>81</v>
      </c>
      <c r="D73">
        <v>27</v>
      </c>
      <c r="F73">
        <v>944963</v>
      </c>
      <c r="G73" t="s">
        <v>84</v>
      </c>
      <c r="H73" s="1" t="str">
        <f>HYPERLINK("000804D0.TIF","View Log")</f>
        <v>View Log</v>
      </c>
      <c r="I73" s="16" t="s">
        <v>260</v>
      </c>
      <c r="J73" s="5" t="s">
        <v>259</v>
      </c>
      <c r="K73">
        <v>38.060208000000003</v>
      </c>
      <c r="L73">
        <v>-121.499493</v>
      </c>
      <c r="M73" s="2" t="s">
        <v>229</v>
      </c>
      <c r="N73" t="s">
        <v>93</v>
      </c>
      <c r="O73" t="s">
        <v>94</v>
      </c>
      <c r="Q73" t="s">
        <v>95</v>
      </c>
    </row>
    <row r="74" spans="1:17" ht="25.9" customHeight="1" x14ac:dyDescent="0.25">
      <c r="A74" s="4" t="s">
        <v>334</v>
      </c>
      <c r="B74" t="s">
        <v>64</v>
      </c>
      <c r="C74" t="s">
        <v>81</v>
      </c>
      <c r="D74">
        <v>15</v>
      </c>
      <c r="F74">
        <v>88332</v>
      </c>
      <c r="G74" t="s">
        <v>82</v>
      </c>
      <c r="H74" s="1" t="str">
        <f>HYPERLINK("50210016.tif","View Log")</f>
        <v>View Log</v>
      </c>
      <c r="I74" s="16" t="s">
        <v>226</v>
      </c>
      <c r="J74" s="7" t="s">
        <v>263</v>
      </c>
      <c r="K74">
        <v>38.108871000000001</v>
      </c>
      <c r="L74">
        <v>-121.534713</v>
      </c>
      <c r="M74" s="2" t="s">
        <v>227</v>
      </c>
      <c r="O74" t="s">
        <v>94</v>
      </c>
      <c r="P74" t="s">
        <v>101</v>
      </c>
      <c r="Q74" t="s">
        <v>95</v>
      </c>
    </row>
    <row r="75" spans="1:17" ht="27" customHeight="1" x14ac:dyDescent="0.25">
      <c r="A75" s="4" t="s">
        <v>331</v>
      </c>
      <c r="B75" t="s">
        <v>64</v>
      </c>
      <c r="C75" t="s">
        <v>7</v>
      </c>
      <c r="D75">
        <v>1</v>
      </c>
      <c r="F75">
        <v>111878</v>
      </c>
      <c r="G75" t="s">
        <v>86</v>
      </c>
      <c r="H75" s="1" t="str">
        <f>HYPERLINK("50104003.tif","View Log")</f>
        <v>View Log</v>
      </c>
      <c r="I75" s="15" t="s">
        <v>257</v>
      </c>
      <c r="J75" s="5" t="s">
        <v>256</v>
      </c>
      <c r="K75">
        <v>38.224589999999999</v>
      </c>
      <c r="L75">
        <v>-121.485258</v>
      </c>
      <c r="M75" s="2" t="s">
        <v>255</v>
      </c>
      <c r="N75" t="s">
        <v>230</v>
      </c>
      <c r="O75" t="s">
        <v>94</v>
      </c>
      <c r="P75" t="s">
        <v>232</v>
      </c>
      <c r="Q75" t="s">
        <v>95</v>
      </c>
    </row>
    <row r="76" spans="1:17" ht="26.45" customHeight="1" x14ac:dyDescent="0.25">
      <c r="A76" s="4" t="s">
        <v>333</v>
      </c>
      <c r="B76" t="s">
        <v>64</v>
      </c>
      <c r="C76" t="s">
        <v>7</v>
      </c>
      <c r="D76">
        <v>1</v>
      </c>
      <c r="F76">
        <v>805152</v>
      </c>
      <c r="G76" t="s">
        <v>87</v>
      </c>
      <c r="H76" s="1" t="str">
        <f>HYPERLINK("000146F2.TIF","View Log")</f>
        <v>View Log</v>
      </c>
      <c r="I76" s="15" t="s">
        <v>111</v>
      </c>
      <c r="J76" s="5" t="s">
        <v>205</v>
      </c>
      <c r="K76">
        <v>38.226940900000002</v>
      </c>
      <c r="L76">
        <v>-121.4917787</v>
      </c>
      <c r="M76" s="2" t="s">
        <v>206</v>
      </c>
      <c r="O76" t="s">
        <v>94</v>
      </c>
      <c r="Q76" s="2" t="s">
        <v>100</v>
      </c>
    </row>
    <row r="77" spans="1:17" ht="34.15" customHeight="1" x14ac:dyDescent="0.25">
      <c r="A77" s="4" t="s">
        <v>337</v>
      </c>
      <c r="B77" t="s">
        <v>64</v>
      </c>
      <c r="C77" t="s">
        <v>7</v>
      </c>
      <c r="D77">
        <v>1</v>
      </c>
      <c r="F77">
        <v>54906</v>
      </c>
      <c r="G77" t="s">
        <v>85</v>
      </c>
      <c r="H77" s="1" t="str">
        <f>HYPERLINK("50104002.tif","View Log")</f>
        <v>View Log</v>
      </c>
      <c r="I77" s="15" t="s">
        <v>233</v>
      </c>
      <c r="J77" s="5" t="s">
        <v>258</v>
      </c>
      <c r="K77">
        <v>38.228366000000001</v>
      </c>
      <c r="L77">
        <v>-121.49072200000001</v>
      </c>
      <c r="M77" s="2" t="s">
        <v>231</v>
      </c>
      <c r="N77" t="s">
        <v>230</v>
      </c>
      <c r="O77" t="s">
        <v>94</v>
      </c>
      <c r="P77" t="s">
        <v>232</v>
      </c>
      <c r="Q77" t="s">
        <v>95</v>
      </c>
    </row>
    <row r="78" spans="1:17" ht="60" x14ac:dyDescent="0.25">
      <c r="A78" s="4" t="s">
        <v>429</v>
      </c>
      <c r="B78" t="s">
        <v>64</v>
      </c>
      <c r="C78" t="s">
        <v>13</v>
      </c>
      <c r="D78">
        <v>36</v>
      </c>
      <c r="F78">
        <v>32002</v>
      </c>
      <c r="G78" s="9" t="s">
        <v>88</v>
      </c>
      <c r="H78" s="1" t="str">
        <f>HYPERLINK("50100348.tif","View Log")</f>
        <v>View Log</v>
      </c>
      <c r="I78" s="15" t="s">
        <v>253</v>
      </c>
      <c r="J78" s="5" t="s">
        <v>254</v>
      </c>
      <c r="K78">
        <v>38.238000999999997</v>
      </c>
      <c r="L78">
        <v>-121.485542</v>
      </c>
      <c r="M78" s="2" t="s">
        <v>211</v>
      </c>
      <c r="O78" t="s">
        <v>94</v>
      </c>
      <c r="P78" t="s">
        <v>97</v>
      </c>
      <c r="Q78" t="s">
        <v>95</v>
      </c>
    </row>
  </sheetData>
  <sortState ref="A2:AV77">
    <sortCondition ref="B2:B77"/>
    <sortCondition ref="K2:K77"/>
  </sortState>
  <mergeCells count="1">
    <mergeCell ref="A1:Q1"/>
  </mergeCells>
  <hyperlinks>
    <hyperlink ref="I27" r:id="rId1"/>
    <hyperlink ref="I17" r:id="rId2"/>
    <hyperlink ref="I13" r:id="rId3"/>
    <hyperlink ref="I44" r:id="rId4"/>
    <hyperlink ref="I46" r:id="rId5"/>
    <hyperlink ref="I16" r:id="rId6"/>
    <hyperlink ref="I32" r:id="rId7"/>
    <hyperlink ref="J32" r:id="rId8"/>
    <hyperlink ref="I6" r:id="rId9"/>
    <hyperlink ref="J6" r:id="rId10"/>
    <hyperlink ref="J65" display="https://www.google.com/maps/place/1401+S+Bacon+Island+Rd,+Stockton,+CA+95219/@37.9479431,-121.5395292,1668m/data=!3m1!1e3!4m13!1m7!3m6!1s0x809001476f072225:0xbac44e025b7055e1!2sBacon+Island!3b1!8m2!3d37.9765897!4d-121.5521738!3m4!1s0x809004093fec8cd9:0xbd"/>
    <hyperlink ref="I65" r:id="rId11"/>
    <hyperlink ref="J64" display="https://www.google.com/maps/place/1401+S+Bacon+Island+Rd,+Stockton,+CA+95219/@37.9479431,-121.5395292,1668m/data=!3m1!1e3!4m13!1m7!3m6!1s0x809001476f072225:0xbac44e025b7055e1!2sBacon+Island!3b1!8m2!3d37.9765897!4d-121.5521738!3m4!1s0x809004093fec8cd9:0xbd"/>
    <hyperlink ref="I64" r:id="rId12"/>
    <hyperlink ref="J63" r:id="rId13"/>
    <hyperlink ref="I63" r:id="rId14"/>
    <hyperlink ref="J76" r:id="rId15"/>
    <hyperlink ref="J62" r:id="rId16"/>
    <hyperlink ref="I62" r:id="rId17"/>
    <hyperlink ref="I4" r:id="rId18"/>
    <hyperlink ref="I3" r:id="rId19"/>
    <hyperlink ref="I11" r:id="rId20"/>
    <hyperlink ref="I10" r:id="rId21"/>
    <hyperlink ref="I18" r:id="rId22"/>
    <hyperlink ref="I9" r:id="rId23"/>
    <hyperlink ref="I8" r:id="rId24"/>
    <hyperlink ref="I7" r:id="rId25"/>
    <hyperlink ref="J4" r:id="rId26"/>
    <hyperlink ref="J5" r:id="rId27"/>
    <hyperlink ref="J3" r:id="rId28"/>
    <hyperlink ref="J11" r:id="rId29"/>
    <hyperlink ref="J10" r:id="rId30" display="https://www.google.com/maps/place/38%C2%B018'34.4%22N+121%C2%B030'59.2%22W/@38.309546,-121.5169982,202m/data=!3m2!1e3!4b1!4m5!3m4!1s0x0:0x0!8m2!3d38.309546!4d-121.516451"/>
    <hyperlink ref="J18" r:id="rId31"/>
    <hyperlink ref="J9" r:id="rId32"/>
    <hyperlink ref="J8" r:id="rId33"/>
    <hyperlink ref="J7" r:id="rId34"/>
    <hyperlink ref="J12" r:id="rId35"/>
    <hyperlink ref="J31" r:id="rId36"/>
    <hyperlink ref="J78" r:id="rId37"/>
    <hyperlink ref="J75" r:id="rId38"/>
    <hyperlink ref="J77" r:id="rId39"/>
    <hyperlink ref="J73" r:id="rId40"/>
    <hyperlink ref="J72" r:id="rId41"/>
    <hyperlink ref="J74" r:id="rId42"/>
    <hyperlink ref="I45" r:id="rId43"/>
    <hyperlink ref="I47" r:id="rId44"/>
    <hyperlink ref="I48" r:id="rId45"/>
    <hyperlink ref="I41" r:id="rId46"/>
    <hyperlink ref="I40" r:id="rId47"/>
    <hyperlink ref="I39" r:id="rId48"/>
    <hyperlink ref="I37" r:id="rId49"/>
    <hyperlink ref="I43" r:id="rId50"/>
    <hyperlink ref="I42" r:id="rId51"/>
    <hyperlink ref="I35" r:id="rId52"/>
    <hyperlink ref="I30" r:id="rId53"/>
    <hyperlink ref="I29" r:id="rId54"/>
    <hyperlink ref="I33" r:id="rId55"/>
    <hyperlink ref="I14" r:id="rId56"/>
    <hyperlink ref="J45" r:id="rId57"/>
    <hyperlink ref="J48" r:id="rId58"/>
    <hyperlink ref="J47" r:id="rId59"/>
    <hyperlink ref="J41" r:id="rId60"/>
    <hyperlink ref="J40" r:id="rId61" display="https://www.google.com/maps/place/38%C2%B022'13.5%22N+121%C2%B031'09.6%22W/@38.370425,-121.5198675,176m/data=!3m2!1e3!4b1!4m5!3m4!1s0x0:0x0!8m2!3d38.370425!4d-121.519319"/>
    <hyperlink ref="J39" r:id="rId62"/>
    <hyperlink ref="J37" r:id="rId63"/>
    <hyperlink ref="J66" r:id="rId64"/>
    <hyperlink ref="J61" r:id="rId65"/>
    <hyperlink ref="J71" r:id="rId66"/>
    <hyperlink ref="J70" r:id="rId67" display="https://www.google.com/maps/place/38%C2%B000'31.0%22N+121%C2%B032'29.2%22W/@38.0085921,-121.5419643,177m/data=!3m1!1e3!4m5!3m4!1s0x0:0x0!8m2!3d38.008607!4d-121.541432"/>
    <hyperlink ref="J69" r:id="rId68"/>
    <hyperlink ref="J67" r:id="rId69"/>
    <hyperlink ref="J43" r:id="rId70"/>
    <hyperlink ref="J42" r:id="rId71"/>
    <hyperlink ref="J35" r:id="rId72"/>
    <hyperlink ref="J30" r:id="rId73"/>
    <hyperlink ref="J29" r:id="rId74"/>
    <hyperlink ref="J33" r:id="rId75"/>
    <hyperlink ref="J15" r:id="rId76"/>
    <hyperlink ref="J14" r:id="rId77"/>
    <hyperlink ref="J22" r:id="rId78"/>
    <hyperlink ref="J26" r:id="rId79"/>
    <hyperlink ref="J27" r:id="rId80"/>
    <hyperlink ref="J17" r:id="rId81"/>
    <hyperlink ref="J13" r:id="rId82"/>
    <hyperlink ref="J44" r:id="rId83"/>
    <hyperlink ref="J46" r:id="rId84"/>
    <hyperlink ref="J16" r:id="rId85"/>
    <hyperlink ref="J34" r:id="rId86"/>
    <hyperlink ref="J19" r:id="rId87"/>
    <hyperlink ref="J59" r:id="rId88"/>
    <hyperlink ref="J58" r:id="rId89"/>
    <hyperlink ref="J60" r:id="rId90"/>
    <hyperlink ref="J57" r:id="rId91"/>
    <hyperlink ref="J56" r:id="rId92"/>
    <hyperlink ref="J54" r:id="rId93"/>
    <hyperlink ref="J50" r:id="rId94"/>
    <hyperlink ref="J52" r:id="rId95"/>
    <hyperlink ref="J51" r:id="rId96"/>
    <hyperlink ref="J49" r:id="rId97"/>
    <hyperlink ref="J36" r:id="rId98"/>
    <hyperlink ref="J24" r:id="rId99"/>
    <hyperlink ref="J20" r:id="rId100"/>
    <hyperlink ref="J23" r:id="rId101"/>
    <hyperlink ref="J38" r:id="rId102"/>
    <hyperlink ref="J53" r:id="rId103"/>
    <hyperlink ref="J68" r:id="rId104"/>
    <hyperlink ref="J25" r:id="rId105"/>
    <hyperlink ref="J55" r:id="rId106"/>
    <hyperlink ref="J28" r:id="rId107"/>
    <hyperlink ref="J21" r:id="rId108"/>
  </hyperlinks>
  <pageMargins left="0.25" right="0.25" top="0.75" bottom="0.75" header="0.3" footer="0.3"/>
  <pageSetup paperSize="3" scale="15" fitToHeight="0" orientation="landscape" horizontalDpi="4294967293" verticalDpi="4294967293" r:id="rId109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ImageIndex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Reichmuth, Steven@DWR</dc:creator>
  <cp:lastModifiedBy>Toni Robancho</cp:lastModifiedBy>
  <cp:lastPrinted>2017-03-23T16:29:41Z</cp:lastPrinted>
  <dcterms:created xsi:type="dcterms:W3CDTF">2017-02-14T20:53:16Z</dcterms:created>
  <dcterms:modified xsi:type="dcterms:W3CDTF">2017-03-23T16:31:48Z</dcterms:modified>
</cp:coreProperties>
</file>